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  <sheet name="Sheet1" sheetId="2" r:id="rId2"/>
  </sheets>
  <definedNames>
    <definedName name="_xlnm.Print_Area" localSheetId="0">'Campionato 08 ar V5'!$A$1:$AM$122</definedName>
  </definedNames>
  <calcPr fullCalcOnLoad="1"/>
</workbook>
</file>

<file path=xl/sharedStrings.xml><?xml version="1.0" encoding="utf-8"?>
<sst xmlns="http://schemas.openxmlformats.org/spreadsheetml/2006/main" count="278" uniqueCount="92">
  <si>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</si>
  <si>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</si>
  <si>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</si>
  <si>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</si>
  <si>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</si>
  <si>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</si>
  <si>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</si>
  <si>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</si>
  <si>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</si>
  <si>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</si>
  <si>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</si>
  <si>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</si>
  <si>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</si>
  <si>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</si>
  <si>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</si>
  <si>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</si>
  <si>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</si>
  <si>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</si>
  <si>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</si>
  <si>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</si>
  <si>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</si>
  <si>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</si>
  <si>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</si>
  <si>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</si>
  <si>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</si>
  <si>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</si>
  <si>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</si>
  <si>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</si>
  <si>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</si>
  <si>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</si>
  <si>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</si>
  <si>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</si>
  <si>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</si>
  <si>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PER ORDINARE LA CLASSIFICA CONTROL R (minuscolo)</t>
  </si>
  <si>
    <t>PALLAVOLO SETTIMO</t>
  </si>
  <si>
    <t>POLISPORTIVA VALLEDORA</t>
  </si>
  <si>
    <t>ALLOTREB</t>
  </si>
  <si>
    <t>POLISPORTIVA DRAVELLI</t>
  </si>
  <si>
    <t>G.S. " A.CUATTO"</t>
  </si>
  <si>
    <t>VOLLEY MONTANARO</t>
  </si>
  <si>
    <t>CHISOLA VOLLEY</t>
  </si>
  <si>
    <t>G.S. PINO VOLLEY</t>
  </si>
  <si>
    <t>POU16F</t>
  </si>
  <si>
    <t>domenica</t>
  </si>
  <si>
    <t xml:space="preserve">Pasini Luciano </t>
  </si>
  <si>
    <t>335 628 77 62</t>
  </si>
  <si>
    <t>Garzero Monica</t>
  </si>
  <si>
    <t>338 315 88 33</t>
  </si>
  <si>
    <t>Enria Marco</t>
  </si>
  <si>
    <t>348 22 32 180</t>
  </si>
  <si>
    <t>Santovito Gianni</t>
  </si>
  <si>
    <t>339 17 13 737</t>
  </si>
  <si>
    <t>Giona Walter</t>
  </si>
  <si>
    <t>338 68 43 653</t>
  </si>
  <si>
    <t>Borra Rosella</t>
  </si>
  <si>
    <t>338 340 83 61</t>
  </si>
  <si>
    <t>Novarese Paolo/Casamassa Enrico</t>
  </si>
  <si>
    <t>335 77 87 974 / 338 712 55 19</t>
  </si>
  <si>
    <t>Alessiato Annalisa</t>
  </si>
  <si>
    <t>349 86 29 194</t>
  </si>
  <si>
    <t>CAMPIONATO  COORDINAMENTO PROVINCIALE TORINO</t>
  </si>
  <si>
    <t>PLAYOFF UNDER 16 FEMM.LE</t>
  </si>
  <si>
    <t>Palestra: Andersen - Via Consolata - SETTIMO T.SE</t>
  </si>
  <si>
    <t>Palestra: Matteotti - Via V. Veneto, 5 - ALPIGNANO</t>
  </si>
  <si>
    <t>Palestra: Levi - Via Zandonai, 18 - TORINO</t>
  </si>
  <si>
    <t>Palestra: Palaz.S.M. - Via Roma, 12 - CANDIOLO</t>
  </si>
  <si>
    <t>Palestra: Pascal - Via Carducci, 4 - GIAVENO</t>
  </si>
  <si>
    <t>Palestra: Palazzetto - strada Vallo - MONTANARO</t>
  </si>
  <si>
    <t>Palestra: Scuola Media Nino Costa - Piazza del Municipio - PINO T.SE</t>
  </si>
  <si>
    <t>lunedi</t>
  </si>
  <si>
    <t>venerdi</t>
  </si>
  <si>
    <t>mercoledi</t>
  </si>
  <si>
    <t>G.S. "A CUATTO"</t>
  </si>
  <si>
    <t>1° SET</t>
  </si>
  <si>
    <t>2° SET</t>
  </si>
  <si>
    <t>3° SET</t>
  </si>
  <si>
    <t>4° SET</t>
  </si>
  <si>
    <t>5° SET</t>
  </si>
  <si>
    <t>Risultato</t>
  </si>
  <si>
    <t>Palestra Battisti: via Tagliaferro, 109 - MONCALIERI</t>
  </si>
  <si>
    <t>Paletra Clotilde Via Bertero, 2 - MONCALIERI</t>
  </si>
  <si>
    <t>martedi</t>
  </si>
  <si>
    <t>Palestra: Follerau - Via Pannunzio, 11 - MONCALIERI / Palestra Battisti Via Tagliaferro, 109 MONCALIERI (Tetti Piatti uscita tangenziale La Loggia)</t>
  </si>
  <si>
    <t>Palestra: 8 Marzo Via S.Benigno, 3 - SETTIMO T.SE</t>
  </si>
  <si>
    <t>Palestra: Nicoli - Corso Agnelli ang.V.Caboto - SETTIMO T.SE</t>
  </si>
  <si>
    <t>Palestra: Andersen - Via Consolata - SETTIMO</t>
  </si>
  <si>
    <t>ALLE ORE 16.30</t>
  </si>
  <si>
    <t>ALLE ORE 16.30 TETTI ROSA VIA ROSA,51</t>
  </si>
  <si>
    <t>Al 17/5/11 ore 20.30</t>
  </si>
  <si>
    <t>AL 8/5/11 ore 11.00</t>
  </si>
  <si>
    <t>AL 18/5/11</t>
  </si>
  <si>
    <r>
      <t xml:space="preserve">Al 14/5/11 ore </t>
    </r>
    <r>
      <rPr>
        <b/>
        <sz val="10"/>
        <color indexed="10"/>
        <rFont val="Arial"/>
        <family val="2"/>
      </rPr>
      <t>17.30</t>
    </r>
    <r>
      <rPr>
        <sz val="10"/>
        <rFont val="Arial"/>
        <family val="2"/>
      </rPr>
      <t xml:space="preserve"> Pal Clotilde- MONCALIERI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</si>
</sst>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i/>
      <sz val="10"/>
      <color indexed="10"/>
      <name val="Times New Roman"/>
      <family val="1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3" borderId="0" xfId="0" applyFont="1" applyFill="1" applyAlignment="1" quotePrefix="1">
      <alignment horizontal="right"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4" fillId="35" borderId="0" xfId="0" applyFont="1" applyFill="1" applyAlignment="1">
      <alignment/>
    </xf>
    <xf numFmtId="171" fontId="4" fillId="35" borderId="0" xfId="0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72" fontId="4" fillId="35" borderId="0" xfId="0" applyNumberFormat="1" applyFont="1" applyFill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235"/>
          <c:y val="-0.00225"/>
        </c:manualLayout>
      </c:layout>
      <c:spPr>
        <a:noFill/>
        <a:ln>
          <a:noFill/>
        </a:ln>
      </c:spPr>
    </c:title>
    <c:view3D>
      <c:rotX val="25"/>
      <c:hPercent val="221"/>
      <c:rotY val="30"/>
      <c:depthPercent val="100"/>
      <c:rAngAx val="1"/>
    </c:view3D>
    <c:plotArea>
      <c:layout>
        <c:manualLayout>
          <c:xMode val="edge"/>
          <c:yMode val="edge"/>
          <c:x val="0.033"/>
          <c:y val="0.11975"/>
          <c:w val="0.9515"/>
          <c:h val="0.749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08 ar V5'!$K$127:$K$134</c:f>
            </c:strRef>
          </c:cat>
          <c:val>
            <c:numRef>
              <c:f>'Campionato 08 ar V5'!$L$127:$L$134</c:f>
            </c:numRef>
          </c:val>
          <c:shape val="box"/>
        </c:ser>
        <c:gapWidth val="83"/>
        <c:gapDepth val="0"/>
        <c:shape val="box"/>
        <c:axId val="46414919"/>
        <c:axId val="15081088"/>
      </c:bar3DChart>
      <c:catAx>
        <c:axId val="4641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81088"/>
        <c:crosses val="autoZero"/>
        <c:auto val="0"/>
        <c:lblOffset val="100"/>
        <c:tickLblSkip val="1"/>
        <c:noMultiLvlLbl val="0"/>
      </c:catAx>
      <c:valAx>
        <c:axId val="15081088"/>
        <c:scaling>
          <c:orientation val="minMax"/>
          <c:max val="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77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At val="1"/>
        <c:crossBetween val="between"/>
        <c:dispUnits/>
        <c:maj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148</xdr:row>
      <xdr:rowOff>28575</xdr:rowOff>
    </xdr:from>
    <xdr:to>
      <xdr:col>25</xdr:col>
      <xdr:colOff>9525</xdr:colOff>
      <xdr:row>175</xdr:row>
      <xdr:rowOff>38100</xdr:rowOff>
    </xdr:to>
    <xdr:graphicFrame>
      <xdr:nvGraphicFramePr>
        <xdr:cNvPr id="1" name="Chart 3"/>
        <xdr:cNvGraphicFramePr/>
      </xdr:nvGraphicFramePr>
      <xdr:xfrm>
        <a:off x="114300" y="16325850"/>
        <a:ext cx="127063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4</xdr:row>
      <xdr:rowOff>47625</xdr:rowOff>
    </xdr:from>
    <xdr:to>
      <xdr:col>11</xdr:col>
      <xdr:colOff>371475</xdr:colOff>
      <xdr:row>9</xdr:row>
      <xdr:rowOff>38100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238125"/>
          <a:ext cx="2143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3</xdr:row>
      <xdr:rowOff>66675</xdr:rowOff>
    </xdr:from>
    <xdr:to>
      <xdr:col>18</xdr:col>
      <xdr:colOff>133350</xdr:colOff>
      <xdr:row>9</xdr:row>
      <xdr:rowOff>114300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161925"/>
          <a:ext cx="1933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</xdr:row>
      <xdr:rowOff>9525</xdr:rowOff>
    </xdr:from>
    <xdr:to>
      <xdr:col>8</xdr:col>
      <xdr:colOff>419100</xdr:colOff>
      <xdr:row>13</xdr:row>
      <xdr:rowOff>47625</xdr:rowOff>
    </xdr:to>
    <xdr:pic>
      <xdr:nvPicPr>
        <xdr:cNvPr id="4" name="Picture 4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9525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L145"/>
  <sheetViews>
    <sheetView tabSelected="1" workbookViewId="0" topLeftCell="F58">
      <selection activeCell="K112" sqref="K112:R120"/>
    </sheetView>
  </sheetViews>
  <sheetFormatPr defaultColWidth="9.140625" defaultRowHeight="12.75"/>
  <cols>
    <col min="1" max="1" width="0.2890625" style="1" hidden="1" customWidth="1"/>
    <col min="2" max="2" width="0.13671875" style="1" hidden="1" customWidth="1"/>
    <col min="3" max="3" width="6.71093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4.28125" style="1" customWidth="1"/>
    <col min="10" max="10" width="2.8515625" style="1" customWidth="1"/>
    <col min="11" max="11" width="27.140625" style="1" customWidth="1"/>
    <col min="12" max="12" width="44.8515625" style="13" customWidth="1"/>
    <col min="13" max="14" width="5.00390625" style="16" customWidth="1"/>
    <col min="15" max="24" width="4.28125" style="1" customWidth="1"/>
    <col min="25" max="25" width="2.421875" style="1" hidden="1" customWidth="1"/>
    <col min="26" max="26" width="2.8515625" style="1" hidden="1" customWidth="1"/>
    <col min="27" max="27" width="2.57421875" style="1" hidden="1" customWidth="1"/>
    <col min="28" max="28" width="3.28125" style="1" hidden="1" customWidth="1"/>
    <col min="29" max="29" width="3.00390625" style="1" hidden="1" customWidth="1"/>
    <col min="30" max="30" width="3.8515625" style="1" hidden="1" customWidth="1"/>
    <col min="31" max="31" width="9.140625" style="1" hidden="1" customWidth="1"/>
    <col min="32" max="38" width="0" style="1" hidden="1" customWidth="1"/>
    <col min="39" max="16384" width="9.140625" style="1" customWidth="1"/>
  </cols>
  <sheetData>
    <row r="1" spans="2:31" ht="10.5" customHeight="1" hidden="1">
      <c r="B1" s="2" t="s">
        <v>0</v>
      </c>
      <c r="C1" s="3"/>
      <c r="D1" s="2"/>
      <c r="E1" s="2"/>
      <c r="F1" s="4" t="s">
        <v>42</v>
      </c>
      <c r="G1" s="5"/>
      <c r="H1" s="2"/>
      <c r="I1" s="6" t="s">
        <v>1</v>
      </c>
      <c r="J1" s="7"/>
      <c r="K1" s="8">
        <v>40628</v>
      </c>
      <c r="L1" s="9"/>
      <c r="M1" s="20"/>
      <c r="N1" s="12"/>
      <c r="O1" s="10"/>
      <c r="P1" s="10"/>
      <c r="Q1" s="10"/>
      <c r="R1" s="81"/>
      <c r="S1" s="81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19" s="13" customFormat="1" ht="11.25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12"/>
      <c r="N2" s="12"/>
      <c r="O2" s="10"/>
      <c r="P2" s="10"/>
      <c r="Q2" s="10"/>
      <c r="R2" s="81"/>
      <c r="S2" s="81"/>
    </row>
    <row r="3" spans="1:31" ht="7.5" customHeight="1">
      <c r="A3" s="2"/>
      <c r="B3" s="2"/>
      <c r="C3" s="14"/>
      <c r="I3" s="15"/>
      <c r="J3" s="16"/>
      <c r="O3" s="17"/>
      <c r="P3" s="17"/>
      <c r="Q3" s="17"/>
      <c r="R3" s="81"/>
      <c r="S3" s="81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7.5" customHeight="1">
      <c r="A4" s="2"/>
      <c r="B4" s="2"/>
      <c r="C4" s="14"/>
      <c r="I4" s="15"/>
      <c r="J4" s="16"/>
      <c r="O4" s="17"/>
      <c r="P4" s="17"/>
      <c r="Q4" s="17"/>
      <c r="R4" s="81"/>
      <c r="S4" s="81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7.5" customHeight="1">
      <c r="A5" s="2"/>
      <c r="B5" s="2"/>
      <c r="C5" s="14"/>
      <c r="I5" s="15"/>
      <c r="J5" s="16"/>
      <c r="O5" s="17"/>
      <c r="P5" s="17"/>
      <c r="Q5" s="17"/>
      <c r="R5" s="81"/>
      <c r="S5" s="81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7.5" customHeight="1">
      <c r="A6" s="2"/>
      <c r="B6" s="2"/>
      <c r="C6" s="14"/>
      <c r="I6" s="15"/>
      <c r="J6" s="16"/>
      <c r="O6" s="17"/>
      <c r="P6" s="17"/>
      <c r="Q6" s="17"/>
      <c r="R6" s="81"/>
      <c r="S6" s="8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0.5" customHeight="1">
      <c r="A7" s="2"/>
      <c r="B7" s="2"/>
      <c r="C7" s="14"/>
      <c r="F7" s="70"/>
      <c r="I7" s="15"/>
      <c r="J7" s="16"/>
      <c r="O7" s="17"/>
      <c r="P7" s="17"/>
      <c r="Q7" s="17"/>
      <c r="R7" s="81"/>
      <c r="S7" s="81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0.5" customHeight="1">
      <c r="A8" s="2"/>
      <c r="B8" s="2"/>
      <c r="C8" s="14"/>
      <c r="F8" s="70"/>
      <c r="I8" s="15"/>
      <c r="J8" s="16"/>
      <c r="O8" s="17"/>
      <c r="P8" s="17"/>
      <c r="Q8" s="17"/>
      <c r="R8" s="81"/>
      <c r="S8" s="81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2" customHeight="1">
      <c r="A9" s="2"/>
      <c r="B9" s="2"/>
      <c r="C9" s="14"/>
      <c r="I9" s="15"/>
      <c r="J9" s="16"/>
      <c r="O9" s="17"/>
      <c r="P9" s="17"/>
      <c r="Q9" s="17"/>
      <c r="R9" s="81"/>
      <c r="S9" s="81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2" customHeight="1">
      <c r="A10" s="2"/>
      <c r="B10" s="2"/>
      <c r="C10" s="14"/>
      <c r="I10" s="15"/>
      <c r="J10" s="16"/>
      <c r="O10" s="17"/>
      <c r="P10" s="17"/>
      <c r="Q10" s="17"/>
      <c r="R10" s="81"/>
      <c r="S10" s="8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2" customHeight="1">
      <c r="A11" s="2"/>
      <c r="B11" s="2"/>
      <c r="C11" s="14"/>
      <c r="I11" s="15"/>
      <c r="J11" s="16"/>
      <c r="O11" s="17"/>
      <c r="P11" s="17"/>
      <c r="Q11" s="17"/>
      <c r="R11" s="81"/>
      <c r="S11" s="81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2" customHeight="1">
      <c r="A12" s="2"/>
      <c r="B12" s="2"/>
      <c r="C12" s="14"/>
      <c r="I12" s="15"/>
      <c r="J12" s="16"/>
      <c r="O12" s="17"/>
      <c r="P12" s="17"/>
      <c r="Q12" s="17"/>
      <c r="R12" s="81"/>
      <c r="S12" s="81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" customHeight="1">
      <c r="A13" s="2"/>
      <c r="B13" s="2"/>
      <c r="C13" s="105" t="s">
        <v>60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81"/>
      <c r="S13" s="81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2" customHeight="1">
      <c r="A14" s="2"/>
      <c r="B14" s="2"/>
      <c r="C14" s="14"/>
      <c r="I14" s="15"/>
      <c r="J14" s="16"/>
      <c r="O14" s="17"/>
      <c r="P14" s="17"/>
      <c r="Q14" s="17"/>
      <c r="R14" s="81"/>
      <c r="S14" s="81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7.25" customHeight="1">
      <c r="A15" s="2"/>
      <c r="B15" s="2"/>
      <c r="C15" s="106" t="s">
        <v>61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81"/>
      <c r="S15" s="81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2" customHeight="1">
      <c r="A16" s="2"/>
      <c r="B16" s="2"/>
      <c r="C16" s="14"/>
      <c r="I16" s="15"/>
      <c r="J16" s="16"/>
      <c r="O16" s="17"/>
      <c r="P16" s="17"/>
      <c r="Q16" s="17"/>
      <c r="R16" s="81"/>
      <c r="S16" s="81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8" ht="12" customHeight="1">
      <c r="A17" s="2"/>
      <c r="B17" s="2"/>
      <c r="C17" s="14"/>
      <c r="I17" s="15"/>
      <c r="J17" s="16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35"/>
      <c r="Z17" s="35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7.25" customHeight="1">
      <c r="A18" s="2"/>
      <c r="B18" s="2"/>
      <c r="C18" s="14"/>
      <c r="D18" s="18"/>
      <c r="E18" s="18"/>
      <c r="F18" s="32"/>
      <c r="G18" s="18"/>
      <c r="H18" s="19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35"/>
      <c r="Z18" s="35"/>
      <c r="AA18" s="36"/>
      <c r="AB18" s="36"/>
      <c r="AC18" s="36"/>
      <c r="AD18" s="36" t="s">
        <v>25</v>
      </c>
      <c r="AE18" s="37" t="s">
        <v>26</v>
      </c>
      <c r="AF18" s="37" t="s">
        <v>27</v>
      </c>
      <c r="AG18" s="37" t="s">
        <v>28</v>
      </c>
      <c r="AH18" s="37" t="s">
        <v>29</v>
      </c>
      <c r="AI18" s="37" t="s">
        <v>30</v>
      </c>
      <c r="AJ18" s="37" t="s">
        <v>31</v>
      </c>
      <c r="AK18" s="37" t="s">
        <v>32</v>
      </c>
      <c r="AL18" s="36"/>
    </row>
    <row r="19" spans="1:38" ht="14.25" customHeight="1">
      <c r="A19" s="14" t="s">
        <v>4</v>
      </c>
      <c r="B19" s="20">
        <v>1</v>
      </c>
      <c r="C19" s="57"/>
      <c r="D19" s="58" t="s">
        <v>5</v>
      </c>
      <c r="E19" s="58">
        <v>1</v>
      </c>
      <c r="F19" s="67" t="s">
        <v>43</v>
      </c>
      <c r="G19" s="60" t="s">
        <v>6</v>
      </c>
      <c r="H19" s="61">
        <v>11</v>
      </c>
      <c r="I19" s="62" t="s">
        <v>34</v>
      </c>
      <c r="J19" s="58" t="s">
        <v>7</v>
      </c>
      <c r="K19" s="62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38" t="str">
        <f>+$H$101</f>
        <v>Palestra: Andersen - Via Consolata - SETTIMO T.SE</v>
      </c>
      <c r="Z19" s="35"/>
      <c r="AA19" s="36"/>
      <c r="AB19" s="36"/>
      <c r="AC19" s="36"/>
      <c r="AD19" s="36" t="str">
        <f>+$I$19</f>
        <v>PALLAVOLO SETTIMO</v>
      </c>
      <c r="AE19" s="36">
        <f>+$AA$33+$AA$37+$AB$40+$AA$46+$AB$51+$AA$55+$AB$62+$U$68+$U$72+$T$75+$U$81+$T$86+$U$90+$T$97</f>
        <v>7</v>
      </c>
      <c r="AF19" s="36">
        <f>+$AC$33+$AC$37+$AC$40+$AC$46+$AC$51+$AC$55+$AC$62+$V$68+$V$72+$V$75+$V$81+$V$86+$V$90+$V$97</f>
        <v>5</v>
      </c>
      <c r="AG19" s="36">
        <f>+$AE$33+$AE$37+$AF$40+$AE$46+$AF$51+$AE$55+$AF$62+$Y$68+$Y$72+$X$75+$Y$81+$X$86+$Y$90+$X$97</f>
        <v>2</v>
      </c>
      <c r="AH19" s="36">
        <f>+$AF$33+$AF$37+$AE$40+$AF$46+$AE$51+$AF$55+$AE$62+$X$68+$X$72+$Y$75+$X$81+$Y$86+$X$90+$Y$97</f>
        <v>3</v>
      </c>
      <c r="AI19" s="36">
        <f>+$M$33+$M$37+$N$40+$M$46+$N$51+$M$55+$N$62+$N$68+$N$72+$M$75+$N$81+$M$86+$N$90+$M$97</f>
        <v>9</v>
      </c>
      <c r="AJ19" s="36">
        <f>+$N$33+$N$37+$M$40+$N$46+$M$51+$N$55+$M$62+$M$68+$M$72+$N$75+$M$81+$N$86+$M$90+$N$97</f>
        <v>9</v>
      </c>
      <c r="AK19" s="36">
        <f aca="true" t="shared" si="0" ref="AK19:AK26">AI19/AJ19</f>
        <v>1</v>
      </c>
      <c r="AL19" s="36"/>
    </row>
    <row r="20" spans="1:38" ht="14.25" customHeight="1">
      <c r="A20" s="14" t="s">
        <v>4</v>
      </c>
      <c r="B20" s="20">
        <v>2</v>
      </c>
      <c r="C20" s="57"/>
      <c r="D20" s="58" t="s">
        <v>5</v>
      </c>
      <c r="E20" s="58">
        <v>2</v>
      </c>
      <c r="F20" s="67" t="s">
        <v>69</v>
      </c>
      <c r="G20" s="60" t="s">
        <v>6</v>
      </c>
      <c r="H20" s="61">
        <v>19.15</v>
      </c>
      <c r="I20" s="62" t="s">
        <v>72</v>
      </c>
      <c r="J20" s="58"/>
      <c r="K20" s="62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39" t="str">
        <f>+$H$103</f>
        <v>Palestra: Matteotti - Via V. Veneto, 5 - ALPIGNANO</v>
      </c>
      <c r="Z20" s="35"/>
      <c r="AA20" s="36"/>
      <c r="AB20" s="36"/>
      <c r="AC20" s="36"/>
      <c r="AD20" s="36" t="str">
        <f>+$I$20</f>
        <v>G.S. "A CUATTO"</v>
      </c>
      <c r="AE20" s="36">
        <f>+$AA$30+$AB$37+$AA$43+$AA$47+$AB$50+$AA$56+$AB$61+$U$65+$T$72+$U$78+$U$82+$T$85+$U$91+$T$96</f>
        <v>13</v>
      </c>
      <c r="AF20" s="36">
        <f>+$AC$30+$AC$37+$AC$43+$AC$47+$AC$50+$AC$56+$AC$61+$V$65+$V$72+$V$78+$V$82+$V$85+$V$91+$V$96</f>
        <v>6</v>
      </c>
      <c r="AG20" s="36">
        <f>+$AE$30+$AF$37+$AE$43+$AE$47+$AF$50+$AE$56+$AF$61+$Y$65+$X$72+$Y$78+$Y$82+$X$85+$Y$91+$X$96</f>
        <v>5</v>
      </c>
      <c r="AH20" s="36">
        <f>+$AF$30+$AE$37+$AF$43+$AF$47+$AE$50+$AF$56+$AE$61+$X$65+$Y$72+$X$78+$X$82+$Y$85+$X$91+$Y$96</f>
        <v>1</v>
      </c>
      <c r="AI20" s="36">
        <f>+$M$30+$N$37+$M$43+$M$47+$N$50+$M$56+$N$61+$N$65+$M$72+$N$78+$N$82+$M$85+$N$91+$M$96</f>
        <v>15</v>
      </c>
      <c r="AJ20" s="36">
        <f>+$N$30+$M$37+$N$43+$N$47+$M$50+$N$56+$M$61+$M$65+$N$72+$M$78+$M$82+$N$85+$M$91+$N$96</f>
        <v>9</v>
      </c>
      <c r="AK20" s="36">
        <f t="shared" si="0"/>
        <v>1.6666666666666667</v>
      </c>
      <c r="AL20" s="36"/>
    </row>
    <row r="21" spans="1:38" ht="14.25" customHeight="1">
      <c r="A21" s="14" t="s">
        <v>4</v>
      </c>
      <c r="B21" s="20">
        <v>4</v>
      </c>
      <c r="C21" s="57"/>
      <c r="D21" s="58" t="s">
        <v>5</v>
      </c>
      <c r="E21" s="58">
        <v>3</v>
      </c>
      <c r="F21" s="67" t="s">
        <v>71</v>
      </c>
      <c r="G21" s="60" t="s">
        <v>6</v>
      </c>
      <c r="H21" s="61">
        <v>20.4</v>
      </c>
      <c r="I21" s="62" t="s">
        <v>35</v>
      </c>
      <c r="J21" s="58"/>
      <c r="K21" s="6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39" t="str">
        <f>+$H$105</f>
        <v>Palestra: Levi - Via Zandonai, 18 - TORINO</v>
      </c>
      <c r="Z21" s="35"/>
      <c r="AA21" s="36"/>
      <c r="AB21" s="36"/>
      <c r="AC21" s="36"/>
      <c r="AD21" s="36" t="str">
        <f>+$I$21</f>
        <v>POLISPORTIVA VALLEDORA</v>
      </c>
      <c r="AE21" s="36">
        <f>+$AA$31+$AB$36+$AA$40+$AB$47+$AA$53+$AA$57+$AB$60+$U$66+$T$71+$U$75+$T$82+$U$88+$U$92+$T$95</f>
        <v>7</v>
      </c>
      <c r="AF21" s="36">
        <f>+$AC$31+$AC$36+$AC$40+$AC$47+$AC$53+$AC$57+$AC$60+$V$66+$V$71+$V$75+$V$82+$V$88+$V$92+$V$95</f>
        <v>5</v>
      </c>
      <c r="AG21" s="36">
        <f>+$AE$31+$AF$36+$AE$40+$AF$47+$AE$53+$AE$57+$AF$60+$Y$66+$X$71+$Y$75+$X$82+$Y$88+$Y$92+$X$95</f>
        <v>2</v>
      </c>
      <c r="AH21" s="36">
        <f>+$AF$31+$AE$36+$AF$40+$AE$47+$AF$53+$AF$57+$AE$60+$X$66+$Y$71+$X$75+$Y$82+$X$88+$X$92+$Y$95</f>
        <v>3</v>
      </c>
      <c r="AI21" s="36">
        <f>+$M$31+$N$36+$M$40+$N$47+$M$53+$M$57+$N$60+$N$66+$M$71+$N$75+$M$82+$N$88+$N$92+$M$95</f>
        <v>11</v>
      </c>
      <c r="AJ21" s="36">
        <f>+$N$31+$M$36+$N$40+$M$47+$N$53+$N$57+$M$60+$M$66+$N$71+$M$75+$N$82+$M$88+$M$92+$N$95</f>
        <v>11</v>
      </c>
      <c r="AK21" s="36">
        <f t="shared" si="0"/>
        <v>1</v>
      </c>
      <c r="AL21" s="36"/>
    </row>
    <row r="22" spans="1:38" ht="14.25" customHeight="1">
      <c r="A22" s="14" t="s">
        <v>4</v>
      </c>
      <c r="B22" s="20">
        <v>0</v>
      </c>
      <c r="C22" s="57"/>
      <c r="D22" s="58" t="s">
        <v>5</v>
      </c>
      <c r="E22" s="58">
        <v>4</v>
      </c>
      <c r="F22" s="67">
        <f>$K$1+B22</f>
        <v>40628</v>
      </c>
      <c r="G22" s="60" t="s">
        <v>6</v>
      </c>
      <c r="H22" s="61">
        <v>15.3</v>
      </c>
      <c r="I22" s="62" t="s">
        <v>39</v>
      </c>
      <c r="J22" s="58"/>
      <c r="K22" s="62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39" t="str">
        <f>+$H$107</f>
        <v>Palestra: Follerau - Via Pannunzio, 11 - MONCALIERI / Palestra Battisti Via Tagliaferro, 109 MONCALIERI (Tetti Piatti uscita tangenziale La Loggia)</v>
      </c>
      <c r="Z22" s="35"/>
      <c r="AA22" s="36"/>
      <c r="AB22" s="36"/>
      <c r="AC22" s="36"/>
      <c r="AD22" s="36" t="str">
        <f>+$I$22</f>
        <v>VOLLEY MONTANARO</v>
      </c>
      <c r="AE22" s="36">
        <f>+$AA$32+$AB$35+$AA$41+$AB$46+$AA$50+$AB$57+$AA$63+$U$67+$T$70+$U$76+$T$81+$U$85+$T$92+$U$98</f>
        <v>9</v>
      </c>
      <c r="AF22" s="36">
        <f>+$AC$32+$AC$35+$AC$41+$AC$46+$AC$50+$AC$57+$AC$63+$V$67+$V$70+$V$76+$V$81+$V$85+$V$92+$V$98</f>
        <v>5</v>
      </c>
      <c r="AG22" s="36">
        <f>+$AE$32+$AF$35+$AE$41+$AF$46+$AE$50+$AF$57+$AE$63+$Y$67+$X$70+$Y$76+$X$81+$Y$85+$X$92+$Y$98</f>
        <v>3</v>
      </c>
      <c r="AH22" s="36">
        <f>+$AF$32+$AE$35+$AF$41+$AE$46+$AF$50+$AE$57+$AF$63+$X$67+$Y$70+$X$76+$Y$81+$X$85+$Y$92+$X$98</f>
        <v>2</v>
      </c>
      <c r="AI22" s="36">
        <f>+$M$32+$N$35+$M$41+$N$46+$M$50+$N$57+$M$63+$N$67+$M$70+$N$76+$M$81+$N$85+$M$92+$N$98</f>
        <v>9</v>
      </c>
      <c r="AJ22" s="36">
        <f>+$N$32+$M$35+$N$41+$M$46+$N$50+$M$57+$N$63+$M$67+$N$70+$M$76+$N$81+$M$85+$N$92+$M$98</f>
        <v>8</v>
      </c>
      <c r="AK22" s="36">
        <f t="shared" si="0"/>
        <v>1.125</v>
      </c>
      <c r="AL22" s="36"/>
    </row>
    <row r="23" spans="1:38" ht="14.25" customHeight="1">
      <c r="A23" s="14" t="s">
        <v>4</v>
      </c>
      <c r="B23" s="20">
        <v>2</v>
      </c>
      <c r="C23" s="57"/>
      <c r="D23" s="58" t="s">
        <v>5</v>
      </c>
      <c r="E23" s="58">
        <v>5</v>
      </c>
      <c r="F23" s="67" t="s">
        <v>69</v>
      </c>
      <c r="G23" s="60" t="s">
        <v>6</v>
      </c>
      <c r="H23" s="61">
        <v>19.15</v>
      </c>
      <c r="I23" s="62" t="s">
        <v>36</v>
      </c>
      <c r="J23" s="58"/>
      <c r="K23" s="62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39" t="str">
        <f>+$H$102</f>
        <v>Palestra: Pascal - Via Carducci, 4 - GIAVENO</v>
      </c>
      <c r="Z23" s="35"/>
      <c r="AA23" s="36"/>
      <c r="AB23" s="36"/>
      <c r="AC23" s="36"/>
      <c r="AD23" s="36" t="str">
        <f>+$I$23</f>
        <v>ALLOTREB</v>
      </c>
      <c r="AE23" s="36">
        <f>+$AB$32+$AB$38+$AA$42+$AB$45+$AA$51+$AB$56+$AA$60+$T$67+$T$73+$U$77+$T$80+$U$86+$T$91+$U$95</f>
        <v>6</v>
      </c>
      <c r="AF23" s="36">
        <f>+$AC$32+$AC$38+$AC$42+$AC$45+$AC$51+$AC$56+$AC$60+$V$67+$V$73+$V$77+$V$80+$V$86+$V$91+$V$95</f>
        <v>4</v>
      </c>
      <c r="AG23" s="36">
        <f>+$AF$32+$AF$38+$AE$42+$AF$45+$AE$51+$AF$56+$AE$60+$X$67+$X$73+$Y$77+$X$80+$Y$86+$X$91+$Y$95</f>
        <v>2</v>
      </c>
      <c r="AH23" s="36">
        <f>+$AE$32+$AE$38+$AF$42+$AE$45+$AF$51+$AE$56+$AF$60+$Y$67+$Y$73+$X$77+$Y$80+$X$86+$Y$91+$X$95</f>
        <v>2</v>
      </c>
      <c r="AI23" s="36">
        <f>+$N$32+$N$38+$M$42+$N$45+$M$51+$N$56+$M$60+$M$67+$M$73+$N$77+$M$80+$N$86+$M$91+$N$95</f>
        <v>8</v>
      </c>
      <c r="AJ23" s="36">
        <f>+$M$32+$M$38+$N$42+$M$45+$N$51+$M$56+$N$60+$N$67+$N$73+$M$77+$N$80+$M$86+$N$91+$M$95</f>
        <v>7</v>
      </c>
      <c r="AK23" s="36">
        <f t="shared" si="0"/>
        <v>1.1428571428571428</v>
      </c>
      <c r="AL23" s="36"/>
    </row>
    <row r="24" spans="1:38" ht="14.25" customHeight="1">
      <c r="A24" s="21" t="s">
        <v>4</v>
      </c>
      <c r="B24" s="20">
        <v>0</v>
      </c>
      <c r="C24" s="57"/>
      <c r="D24" s="58" t="s">
        <v>5</v>
      </c>
      <c r="E24" s="58">
        <v>6</v>
      </c>
      <c r="F24" s="67">
        <f>$K$1+B24</f>
        <v>40628</v>
      </c>
      <c r="G24" s="60" t="s">
        <v>6</v>
      </c>
      <c r="H24" s="63">
        <v>15.3</v>
      </c>
      <c r="I24" s="62" t="s">
        <v>40</v>
      </c>
      <c r="J24" s="58"/>
      <c r="K24" s="6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39" t="str">
        <f>+$H$104</f>
        <v>Palestra: Palazzetto - strada Vallo - MONTANARO</v>
      </c>
      <c r="Z24" s="35"/>
      <c r="AA24" s="36"/>
      <c r="AB24" s="36"/>
      <c r="AC24" s="36"/>
      <c r="AD24" s="36" t="str">
        <f>+$I$24</f>
        <v>CHISOLA VOLLEY</v>
      </c>
      <c r="AE24" s="36">
        <f>+$AB$31+$AA$35+$AB$42+$AB$48+$AA$52+$AB$55+$AA$61+$T$66+$U$70+$T$77+$T$83+$U$87+$T$90+$U$96</f>
        <v>8</v>
      </c>
      <c r="AF24" s="36">
        <f>+$AC$31+$AC$35+$AC$42+$AC$48+$AC$52+$AC$55+$AC$61+$V$66+$V$70+$V$77+$V$83+$V$87+$V$90+$V$96</f>
        <v>4</v>
      </c>
      <c r="AG24" s="36">
        <f>+$AF$31+$AE$35+$AF$42+$AF$48+$AE$52+$AF$55+$AE$61+$X$66+$Y$70+$X$77+$X$83+$Y$87+$X$90+$Y$96</f>
        <v>3</v>
      </c>
      <c r="AH24" s="36">
        <f>+$AE$31+$AF$35+$AE$42+$AE$48+$AF$52+$AE$55+$AF$61+$Y$66+$X$70+$Y$77+$Y$83+$X$87+$Y$90+$X$96</f>
        <v>1</v>
      </c>
      <c r="AI24" s="36">
        <f>+$N$31+$M$35+$N$42+$N$48+$M$52+$N$55+$M$61+$M$66+$N$70+$M$77+$M$83+$N$87+$M$90+$N$96</f>
        <v>10</v>
      </c>
      <c r="AJ24" s="36">
        <f>+$M$31+$N$35+$M$42+$M$48+$N$52+$M$55+$N$61+$N$66+$M$70+$N$77+$N$83+$M$87+$N$90+$M$96</f>
        <v>6</v>
      </c>
      <c r="AK24" s="36">
        <f t="shared" si="0"/>
        <v>1.6666666666666667</v>
      </c>
      <c r="AL24" s="36"/>
    </row>
    <row r="25" spans="1:38" ht="14.25" customHeight="1">
      <c r="A25" s="21" t="s">
        <v>4</v>
      </c>
      <c r="B25" s="22">
        <v>0</v>
      </c>
      <c r="C25" s="57"/>
      <c r="D25" s="58" t="s">
        <v>5</v>
      </c>
      <c r="E25" s="58">
        <v>7</v>
      </c>
      <c r="F25" s="67">
        <f>$K$1+B25</f>
        <v>40628</v>
      </c>
      <c r="G25" s="60" t="s">
        <v>6</v>
      </c>
      <c r="H25" s="61">
        <v>16.3</v>
      </c>
      <c r="I25" s="62" t="s">
        <v>37</v>
      </c>
      <c r="J25" s="58"/>
      <c r="K25" s="62"/>
      <c r="Y25" s="39" t="str">
        <f>+$H$106</f>
        <v>Palestra: Palaz.S.M. - Via Roma, 12 - CANDIOLO</v>
      </c>
      <c r="Z25" s="36"/>
      <c r="AA25" s="36"/>
      <c r="AB25" s="36"/>
      <c r="AC25" s="36"/>
      <c r="AD25" s="36" t="str">
        <f>+$I$25</f>
        <v>POLISPORTIVA DRAVELLI</v>
      </c>
      <c r="AE25" s="36">
        <f>+$AB$30+$AA$36+$AB$41+$AA$45+$AB$52+$AB$58+$AA$62+$T$65+$U$71+$T$76+$U$80+$T$87+$T$93+$U$97</f>
        <v>8</v>
      </c>
      <c r="AF25" s="36">
        <f>+$AC$30+$AC$36+$AC$41+$AC$45+$AC$52+$AC$58+$AC$62+$V$65+$V$71+$V$76+$V$80+$V$87+$V$93+$V$97</f>
        <v>6</v>
      </c>
      <c r="AG25" s="36">
        <f>+$AF$30+$AE$36+$AF$41+$AE$45+$AF$52+$AF$58+$AE$62+$X$65+$Y$71+$X$76+$Y$80+$X$87+$X$93+$Y$97</f>
        <v>2</v>
      </c>
      <c r="AH25" s="36">
        <f>+$AE$30+$AF$36+$AE$41+$AF$45+$AE$52+$AE$58+$AF$62+$Y$65+$X$71+$Y$76+$X$80+$Y$87+$Y$93+$X$97</f>
        <v>4</v>
      </c>
      <c r="AI25" s="36">
        <f>+$N$30+$M$36+$N$41+$M$45+$N$52+$N$58+$M$62+$M$65+$N$71+$M$76+$N$80+$M$87+$M$93+$N$97</f>
        <v>13</v>
      </c>
      <c r="AJ25" s="36">
        <f>+$M$30+$N$36+$M$41+$N$45+$M$52+$M$58+$N$62+$N$65+$M$71+$N$76+$M$80+$N$87+$N$93+$M$97</f>
        <v>14</v>
      </c>
      <c r="AK25" s="36">
        <f t="shared" si="0"/>
        <v>0.9285714285714286</v>
      </c>
      <c r="AL25" s="36"/>
    </row>
    <row r="26" spans="1:38" ht="12.75">
      <c r="A26" s="21" t="s">
        <v>4</v>
      </c>
      <c r="B26" s="22">
        <v>3</v>
      </c>
      <c r="C26" s="57"/>
      <c r="D26" s="58" t="s">
        <v>5</v>
      </c>
      <c r="E26" s="58">
        <v>8</v>
      </c>
      <c r="F26" s="67" t="s">
        <v>81</v>
      </c>
      <c r="G26" s="60" t="s">
        <v>6</v>
      </c>
      <c r="H26" s="61">
        <v>20.3</v>
      </c>
      <c r="I26" s="62" t="s">
        <v>41</v>
      </c>
      <c r="J26" s="58"/>
      <c r="K26" s="62"/>
      <c r="Y26" s="39" t="str">
        <f>+$H$108</f>
        <v>Palestra: Scuola Media Nino Costa - Piazza del Municipio - PINO T.SE</v>
      </c>
      <c r="Z26" s="36"/>
      <c r="AA26" s="36"/>
      <c r="AB26" s="36"/>
      <c r="AC26" s="36"/>
      <c r="AD26" s="36" t="str">
        <f>+$I$26</f>
        <v>G.S. PINO VOLLEY</v>
      </c>
      <c r="AE26" s="36">
        <f>+$AB$33+$AA$38+$AB$43+$AA$48+$AB$53+$AA$58+$AB$63+$T$68+$U$73+$T$78+$U$83+$T$88+$U$93+$T$98</f>
        <v>2</v>
      </c>
      <c r="AF26" s="36">
        <f>+$AC$33+$AC$38+$AC$43+$AC$48+$AC$53+$AC$58+$AC$63+$V$68+$V$73+$V$78+$V$83+$V$88+$V$93+$V$98</f>
        <v>5</v>
      </c>
      <c r="AG26" s="36">
        <f>+$AF$33+$AE$38+$AF$43+$AE$48+$AF$53+$AE$58+$AF$63+$X$68+$Y$73+$X$78+$Y$83+$X$88+$Y$93+$X$98</f>
        <v>1</v>
      </c>
      <c r="AH26" s="36">
        <f>+$AE$33+$AF$38+$AE$43+$AF$48+$AE$53+$AF$58+$AE$63+$Y$68+$X$73+$Y$78+$X$83+$Y$88+$X$93+$Y$98</f>
        <v>4</v>
      </c>
      <c r="AI26" s="36">
        <f>+$N$33+$M$38+$N$43+$M$48+$N$53+$M$58+$N$63+$M$68+$N$73+$M$78+$N$83+$M$88+$N$93+$M$98</f>
        <v>3</v>
      </c>
      <c r="AJ26" s="36">
        <f>+$M$33+$N$38+$M$43+$N$48+$M$53+$N$58+$M$63+$N$68+$M$73+$N$78+$M$83+$N$88+$M$93+$N$98</f>
        <v>14</v>
      </c>
      <c r="AK26" s="36">
        <f t="shared" si="0"/>
        <v>0.21428571428571427</v>
      </c>
      <c r="AL26" s="36"/>
    </row>
    <row r="27" spans="1:38" ht="6" customHeight="1">
      <c r="A27" s="33"/>
      <c r="B27" s="23"/>
      <c r="C27" s="57"/>
      <c r="D27" s="58"/>
      <c r="E27" s="64"/>
      <c r="F27" s="59"/>
      <c r="G27" s="60"/>
      <c r="H27" s="61"/>
      <c r="I27" s="62"/>
      <c r="J27" s="62"/>
      <c r="K27" s="62"/>
      <c r="Y27" s="40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ht="6" customHeight="1" thickBot="1">
      <c r="A28" s="33"/>
      <c r="B28" s="23"/>
      <c r="C28" s="57"/>
      <c r="D28" s="58"/>
      <c r="E28" s="64"/>
      <c r="F28" s="59"/>
      <c r="G28" s="60"/>
      <c r="H28" s="61"/>
      <c r="I28" s="62"/>
      <c r="J28" s="62"/>
      <c r="K28" s="62"/>
      <c r="Y28" s="40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38" ht="13.5" thickBot="1">
      <c r="A29" s="2"/>
      <c r="B29" s="2"/>
      <c r="C29" s="62"/>
      <c r="D29" s="62"/>
      <c r="E29" s="62"/>
      <c r="F29" s="59"/>
      <c r="G29" s="65" t="s">
        <v>8</v>
      </c>
      <c r="H29" s="61"/>
      <c r="I29" s="62"/>
      <c r="J29" s="62"/>
      <c r="K29" s="62"/>
      <c r="M29" s="109" t="s">
        <v>78</v>
      </c>
      <c r="N29" s="107"/>
      <c r="O29" s="107" t="s">
        <v>73</v>
      </c>
      <c r="P29" s="107"/>
      <c r="Q29" s="107" t="s">
        <v>74</v>
      </c>
      <c r="R29" s="107"/>
      <c r="S29" s="107" t="s">
        <v>75</v>
      </c>
      <c r="T29" s="107"/>
      <c r="U29" s="107" t="s">
        <v>76</v>
      </c>
      <c r="V29" s="107"/>
      <c r="W29" s="107" t="s">
        <v>77</v>
      </c>
      <c r="X29" s="108"/>
      <c r="Y29" s="51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</row>
    <row r="30" spans="1:38" ht="12.75">
      <c r="A30" s="24">
        <v>0</v>
      </c>
      <c r="B30" s="2"/>
      <c r="C30" s="60" t="str">
        <f>+$F$1</f>
        <v>POU16F</v>
      </c>
      <c r="D30" s="66">
        <v>101</v>
      </c>
      <c r="E30" s="67">
        <f>+F30</f>
        <v>40630</v>
      </c>
      <c r="F30" s="68">
        <f>+$K1+$B$20</f>
        <v>40630</v>
      </c>
      <c r="G30" s="62" t="s">
        <v>6</v>
      </c>
      <c r="H30" s="61">
        <f>+$H$20</f>
        <v>19.15</v>
      </c>
      <c r="I30" s="62" t="str">
        <f>+$I$20</f>
        <v>G.S. "A CUATTO"</v>
      </c>
      <c r="J30" s="58" t="s">
        <v>7</v>
      </c>
      <c r="K30" s="62" t="str">
        <f>+$I$25</f>
        <v>POLISPORTIVA DRAVELLI</v>
      </c>
      <c r="M30" s="85">
        <v>3</v>
      </c>
      <c r="N30" s="86">
        <v>2</v>
      </c>
      <c r="O30" s="83">
        <v>29</v>
      </c>
      <c r="P30" s="82">
        <v>27</v>
      </c>
      <c r="Q30" s="82">
        <v>20</v>
      </c>
      <c r="R30" s="82">
        <v>25</v>
      </c>
      <c r="S30" s="82">
        <v>25</v>
      </c>
      <c r="T30" s="82">
        <v>20</v>
      </c>
      <c r="U30" s="82">
        <v>22</v>
      </c>
      <c r="V30" s="82">
        <v>25</v>
      </c>
      <c r="W30" s="82">
        <v>15</v>
      </c>
      <c r="X30" s="82">
        <v>12</v>
      </c>
      <c r="Y30" s="40" t="str">
        <f>+$Y$20</f>
        <v>Palestra: Matteotti - Via V. Veneto, 5 - ALPIGNANO</v>
      </c>
      <c r="Z30" s="36"/>
      <c r="AA30" s="41">
        <f>IF($N$30=2,2,IF($M$30=3,3,IF($M$30=2,1,0)))</f>
        <v>2</v>
      </c>
      <c r="AB30" s="42">
        <f>IF($M$30=2,2,IF($N$30=3,3,IF($N$30=2,1,0)))</f>
        <v>1</v>
      </c>
      <c r="AC30" s="42">
        <f>IF($M$30+$N$30&gt;0,1,0)</f>
        <v>1</v>
      </c>
      <c r="AD30" s="43"/>
      <c r="AE30" s="43">
        <f>IF($AA$30&lt;2,0,1)</f>
        <v>1</v>
      </c>
      <c r="AF30" s="44">
        <f>IF($AB$30&lt;2,0,1)</f>
        <v>0</v>
      </c>
      <c r="AG30" s="36"/>
      <c r="AH30" s="36"/>
      <c r="AI30" s="36"/>
      <c r="AJ30" s="36"/>
      <c r="AK30" s="36"/>
      <c r="AL30" s="36"/>
    </row>
    <row r="31" spans="1:38" ht="12.75">
      <c r="A31" s="25"/>
      <c r="B31" s="2"/>
      <c r="C31" s="60" t="str">
        <f>+$F$1</f>
        <v>POU16F</v>
      </c>
      <c r="D31" s="66">
        <v>102</v>
      </c>
      <c r="E31" s="67">
        <f>+F31</f>
        <v>40632</v>
      </c>
      <c r="F31" s="68">
        <f>+$K1+$B$21</f>
        <v>40632</v>
      </c>
      <c r="G31" s="62" t="s">
        <v>6</v>
      </c>
      <c r="H31" s="61">
        <f>+$H$21</f>
        <v>20.4</v>
      </c>
      <c r="I31" s="62" t="str">
        <f>+$I$21</f>
        <v>POLISPORTIVA VALLEDORA</v>
      </c>
      <c r="J31" s="58" t="s">
        <v>7</v>
      </c>
      <c r="K31" s="62" t="str">
        <f>+$I$24</f>
        <v>CHISOLA VOLLEY</v>
      </c>
      <c r="M31" s="87">
        <v>1</v>
      </c>
      <c r="N31" s="88">
        <v>3</v>
      </c>
      <c r="O31" s="84">
        <v>25</v>
      </c>
      <c r="P31" s="4">
        <v>12</v>
      </c>
      <c r="Q31" s="4">
        <v>17</v>
      </c>
      <c r="R31" s="4">
        <v>25</v>
      </c>
      <c r="S31" s="4">
        <v>23</v>
      </c>
      <c r="T31" s="4">
        <v>25</v>
      </c>
      <c r="U31" s="4">
        <v>20</v>
      </c>
      <c r="V31" s="4">
        <v>25</v>
      </c>
      <c r="W31" s="4"/>
      <c r="X31" s="4"/>
      <c r="Y31" s="40" t="str">
        <f>+$Y$21</f>
        <v>Palestra: Levi - Via Zandonai, 18 - TORINO</v>
      </c>
      <c r="Z31" s="36"/>
      <c r="AA31" s="45">
        <f>IF($N$31=2,2,IF($M$31=3,3,IF($M$31=2,1,0)))</f>
        <v>0</v>
      </c>
      <c r="AB31" s="46">
        <f>IF($M$31=2,2,IF($N$31=3,3,IF($N$31=2,1,0)))</f>
        <v>3</v>
      </c>
      <c r="AC31" s="46">
        <f>IF($M$31+$N$31&gt;0,1,0)</f>
        <v>1</v>
      </c>
      <c r="AD31" s="47"/>
      <c r="AE31" s="47">
        <f>IF($AA$31&lt;2,0,1)</f>
        <v>0</v>
      </c>
      <c r="AF31" s="48">
        <f>IF($AB$31&lt;2,0,1)</f>
        <v>1</v>
      </c>
      <c r="AG31" s="36"/>
      <c r="AH31" s="36"/>
      <c r="AI31" s="36"/>
      <c r="AJ31" s="36"/>
      <c r="AK31" s="36"/>
      <c r="AL31" s="36"/>
    </row>
    <row r="32" spans="1:38" ht="12.75">
      <c r="A32" s="25"/>
      <c r="B32" s="2"/>
      <c r="C32" s="60" t="str">
        <f>+$F$1</f>
        <v>POU16F</v>
      </c>
      <c r="D32" s="66">
        <v>103</v>
      </c>
      <c r="E32" s="67">
        <f>+F32</f>
        <v>40628</v>
      </c>
      <c r="F32" s="68">
        <f>+$K1+$B$22</f>
        <v>40628</v>
      </c>
      <c r="G32" s="62" t="s">
        <v>6</v>
      </c>
      <c r="H32" s="61">
        <f>+$H$22</f>
        <v>15.3</v>
      </c>
      <c r="I32" s="62" t="str">
        <f>+$I$22</f>
        <v>VOLLEY MONTANARO</v>
      </c>
      <c r="J32" s="58" t="s">
        <v>7</v>
      </c>
      <c r="K32" s="62" t="str">
        <f>+$I$23</f>
        <v>ALLOTREB</v>
      </c>
      <c r="M32" s="87">
        <v>3</v>
      </c>
      <c r="N32" s="88">
        <v>1</v>
      </c>
      <c r="O32" s="84">
        <v>25</v>
      </c>
      <c r="P32" s="4">
        <v>19</v>
      </c>
      <c r="Q32" s="4">
        <v>25</v>
      </c>
      <c r="R32" s="4">
        <v>21</v>
      </c>
      <c r="S32" s="4">
        <v>20</v>
      </c>
      <c r="T32" s="4">
        <v>25</v>
      </c>
      <c r="U32" s="4">
        <v>18</v>
      </c>
      <c r="V32" s="4"/>
      <c r="W32" s="4"/>
      <c r="X32" s="4"/>
      <c r="Y32" s="40" t="str">
        <f>+$Y$22</f>
        <v>Palestra: Follerau - Via Pannunzio, 11 - MONCALIERI / Palestra Battisti Via Tagliaferro, 109 MONCALIERI (Tetti Piatti uscita tangenziale La Loggia)</v>
      </c>
      <c r="Z32" s="36"/>
      <c r="AA32" s="45">
        <f>IF($N$32=2,2,IF($M$32=3,3,IF($M$32=2,1,0)))</f>
        <v>3</v>
      </c>
      <c r="AB32" s="46">
        <f>IF($M$32=2,2,IF($N$32=3,3,IF($N$32=2,1,0)))</f>
        <v>0</v>
      </c>
      <c r="AC32" s="46">
        <f>IF($M$32+$N$32&gt;0,1,0)</f>
        <v>1</v>
      </c>
      <c r="AD32" s="47"/>
      <c r="AE32" s="47">
        <f>IF($AA$32&lt;2,0,1)</f>
        <v>1</v>
      </c>
      <c r="AF32" s="48">
        <f>IF($AB$32&lt;2,0,1)</f>
        <v>0</v>
      </c>
      <c r="AG32" s="36"/>
      <c r="AH32" s="36"/>
      <c r="AI32" s="36"/>
      <c r="AJ32" s="36"/>
      <c r="AK32" s="36"/>
      <c r="AL32" s="36"/>
    </row>
    <row r="33" spans="1:38" ht="15.75" thickBot="1">
      <c r="A33" s="26"/>
      <c r="B33" s="2"/>
      <c r="C33" s="60" t="str">
        <f>+$F$1</f>
        <v>POU16F</v>
      </c>
      <c r="D33" s="66">
        <v>104</v>
      </c>
      <c r="E33" s="67">
        <f>+F33</f>
        <v>40628</v>
      </c>
      <c r="F33" s="68">
        <v>40628</v>
      </c>
      <c r="G33" s="62" t="s">
        <v>6</v>
      </c>
      <c r="H33" s="61">
        <v>17</v>
      </c>
      <c r="I33" s="62" t="str">
        <f>+$I$19</f>
        <v>PALLAVOLO SETTIMO</v>
      </c>
      <c r="J33" s="58" t="s">
        <v>7</v>
      </c>
      <c r="K33" s="62" t="str">
        <f>+$I$26</f>
        <v>G.S. PINO VOLLEY</v>
      </c>
      <c r="L33" s="104" t="s">
        <v>85</v>
      </c>
      <c r="M33" s="89">
        <v>3</v>
      </c>
      <c r="N33" s="90">
        <v>0</v>
      </c>
      <c r="O33" s="84">
        <v>25</v>
      </c>
      <c r="P33" s="4">
        <v>16</v>
      </c>
      <c r="Q33" s="4">
        <v>25</v>
      </c>
      <c r="R33" s="4">
        <v>13</v>
      </c>
      <c r="S33" s="4">
        <v>25</v>
      </c>
      <c r="T33" s="4">
        <v>15</v>
      </c>
      <c r="U33" s="4"/>
      <c r="V33" s="4"/>
      <c r="W33" s="4"/>
      <c r="X33" s="4"/>
      <c r="Y33" s="40" t="str">
        <f>+$Y$19</f>
        <v>Palestra: Andersen - Via Consolata - SETTIMO T.SE</v>
      </c>
      <c r="Z33" s="36"/>
      <c r="AA33" s="45">
        <f>IF($N$33=2,2,IF($M$33=3,3,IF($M$33=2,1,0)))</f>
        <v>3</v>
      </c>
      <c r="AB33" s="46">
        <f>IF($M$33=2,2,IF($N$33=3,3,IF($N$33=2,1,0)))</f>
        <v>0</v>
      </c>
      <c r="AC33" s="46">
        <f>IF($M$33+$N$33&gt;0,1,0)</f>
        <v>1</v>
      </c>
      <c r="AD33" s="47"/>
      <c r="AE33" s="47">
        <f>IF($AA$33&lt;2,0,1)</f>
        <v>1</v>
      </c>
      <c r="AF33" s="48">
        <f>IF($AB$33&lt;2,0,1)</f>
        <v>0</v>
      </c>
      <c r="AG33" s="36"/>
      <c r="AH33" s="36"/>
      <c r="AI33" s="36"/>
      <c r="AJ33" s="36"/>
      <c r="AK33" s="36"/>
      <c r="AL33" s="36"/>
    </row>
    <row r="34" spans="1:38" ht="13.5" thickBot="1">
      <c r="A34" s="2"/>
      <c r="B34" s="2"/>
      <c r="C34" s="62"/>
      <c r="D34" s="62"/>
      <c r="E34" s="62"/>
      <c r="F34" s="68"/>
      <c r="G34" s="65" t="s">
        <v>9</v>
      </c>
      <c r="H34" s="61"/>
      <c r="I34" s="62"/>
      <c r="J34" s="58"/>
      <c r="K34" s="62"/>
      <c r="Y34" s="40"/>
      <c r="Z34" s="36"/>
      <c r="AA34" s="49"/>
      <c r="AB34" s="50"/>
      <c r="AC34" s="50"/>
      <c r="AD34" s="50"/>
      <c r="AE34" s="50"/>
      <c r="AF34" s="51"/>
      <c r="AG34" s="36"/>
      <c r="AH34" s="36"/>
      <c r="AI34" s="36"/>
      <c r="AJ34" s="36"/>
      <c r="AK34" s="36"/>
      <c r="AL34" s="36"/>
    </row>
    <row r="35" spans="1:38" ht="12.75">
      <c r="A35" s="24">
        <f>A30+7</f>
        <v>7</v>
      </c>
      <c r="B35" s="2"/>
      <c r="C35" s="60" t="str">
        <f>+$F$1</f>
        <v>POU16F</v>
      </c>
      <c r="D35" s="66">
        <v>105</v>
      </c>
      <c r="E35" s="67">
        <f>+F35</f>
        <v>40635</v>
      </c>
      <c r="F35" s="68">
        <f>+$K1+$B$24+$A$35</f>
        <v>40635</v>
      </c>
      <c r="G35" s="62" t="s">
        <v>6</v>
      </c>
      <c r="H35" s="61">
        <f>+$H$24</f>
        <v>15.3</v>
      </c>
      <c r="I35" s="62" t="str">
        <f>+$I$24</f>
        <v>CHISOLA VOLLEY</v>
      </c>
      <c r="J35" s="58" t="s">
        <v>7</v>
      </c>
      <c r="K35" s="62" t="str">
        <f>+$I$22</f>
        <v>VOLLEY MONTANARO</v>
      </c>
      <c r="L35" s="13" t="s">
        <v>86</v>
      </c>
      <c r="M35" s="85">
        <v>3</v>
      </c>
      <c r="N35" s="86">
        <v>0</v>
      </c>
      <c r="O35" s="84">
        <v>25</v>
      </c>
      <c r="P35" s="4">
        <v>18</v>
      </c>
      <c r="Q35" s="4">
        <v>27</v>
      </c>
      <c r="R35" s="4">
        <v>25</v>
      </c>
      <c r="S35" s="4">
        <v>25</v>
      </c>
      <c r="T35" s="4">
        <v>13</v>
      </c>
      <c r="U35" s="4"/>
      <c r="V35" s="4"/>
      <c r="W35" s="4"/>
      <c r="X35" s="4"/>
      <c r="Y35" s="40" t="str">
        <f>+$Y$24</f>
        <v>Palestra: Palazzetto - strada Vallo - MONTANARO</v>
      </c>
      <c r="Z35" s="36"/>
      <c r="AA35" s="45">
        <f>IF($N$35=2,2,IF($M$35=3,3,IF($M$35=2,1,0)))</f>
        <v>3</v>
      </c>
      <c r="AB35" s="46">
        <f>IF($M$35=2,2,IF($N$35=3,3,IF($N$35=2,1,0)))</f>
        <v>0</v>
      </c>
      <c r="AC35" s="46">
        <f>IF($M$35+$N$35&gt;0,1,0)</f>
        <v>1</v>
      </c>
      <c r="AD35" s="47"/>
      <c r="AE35" s="47">
        <f>IF($AA$35&lt;2,0,1)</f>
        <v>1</v>
      </c>
      <c r="AF35" s="48">
        <f>IF($AB$35&lt;2,0,1)</f>
        <v>0</v>
      </c>
      <c r="AG35" s="36"/>
      <c r="AH35" s="36"/>
      <c r="AI35" s="36"/>
      <c r="AJ35" s="36"/>
      <c r="AK35" s="36"/>
      <c r="AL35" s="36"/>
    </row>
    <row r="36" spans="1:38" ht="12.75">
      <c r="A36" s="25"/>
      <c r="B36" s="2"/>
      <c r="C36" s="60" t="str">
        <f>+$F$1</f>
        <v>POU16F</v>
      </c>
      <c r="D36" s="66">
        <v>106</v>
      </c>
      <c r="E36" s="67">
        <f>+F36</f>
        <v>40636</v>
      </c>
      <c r="F36" s="68">
        <v>40636</v>
      </c>
      <c r="G36" s="62" t="s">
        <v>6</v>
      </c>
      <c r="H36" s="61">
        <v>10.3</v>
      </c>
      <c r="I36" s="62" t="str">
        <f>+$I$25</f>
        <v>POLISPORTIVA DRAVELLI</v>
      </c>
      <c r="J36" s="58" t="s">
        <v>7</v>
      </c>
      <c r="K36" s="62" t="str">
        <f>+$I$21</f>
        <v>POLISPORTIVA VALLEDORA</v>
      </c>
      <c r="L36" s="13" t="s">
        <v>79</v>
      </c>
      <c r="M36" s="87">
        <v>3</v>
      </c>
      <c r="N36" s="88">
        <v>2</v>
      </c>
      <c r="O36" s="84">
        <v>13</v>
      </c>
      <c r="P36" s="4">
        <v>25</v>
      </c>
      <c r="Q36" s="4">
        <v>25</v>
      </c>
      <c r="R36" s="4">
        <v>22</v>
      </c>
      <c r="S36" s="4">
        <v>25</v>
      </c>
      <c r="T36" s="4">
        <v>13</v>
      </c>
      <c r="U36" s="4">
        <v>16</v>
      </c>
      <c r="V36" s="4">
        <v>25</v>
      </c>
      <c r="W36" s="4">
        <v>15</v>
      </c>
      <c r="X36" s="4">
        <v>8</v>
      </c>
      <c r="Y36" s="40" t="str">
        <f>+$Y$25</f>
        <v>Palestra: Palaz.S.M. - Via Roma, 12 - CANDIOLO</v>
      </c>
      <c r="Z36" s="36"/>
      <c r="AA36" s="45">
        <f>IF($N$36=2,2,IF($M$36=3,3,IF($M$36=2,1,0)))</f>
        <v>2</v>
      </c>
      <c r="AB36" s="46">
        <f>IF($M$36=2,2,IF($N$36=3,3,IF($N$36=2,1,0)))</f>
        <v>1</v>
      </c>
      <c r="AC36" s="46">
        <f>IF($M$36+$N$36&gt;0,1,0)</f>
        <v>1</v>
      </c>
      <c r="AD36" s="47"/>
      <c r="AE36" s="47">
        <f>IF($AA$36&lt;2,0,1)</f>
        <v>1</v>
      </c>
      <c r="AF36" s="48">
        <f>IF($AB$36&lt;2,0,1)</f>
        <v>0</v>
      </c>
      <c r="AG36" s="36"/>
      <c r="AH36" s="36"/>
      <c r="AI36" s="36"/>
      <c r="AJ36" s="36"/>
      <c r="AK36" s="36"/>
      <c r="AL36" s="36"/>
    </row>
    <row r="37" spans="1:38" ht="12.75">
      <c r="A37" s="25"/>
      <c r="B37" s="2"/>
      <c r="C37" s="60" t="str">
        <f>+$F$1</f>
        <v>POU16F</v>
      </c>
      <c r="D37" s="66">
        <v>107</v>
      </c>
      <c r="E37" s="67">
        <f>+F37</f>
        <v>40634</v>
      </c>
      <c r="F37" s="68">
        <v>40634</v>
      </c>
      <c r="G37" s="62" t="s">
        <v>6</v>
      </c>
      <c r="H37" s="61">
        <v>21</v>
      </c>
      <c r="I37" s="62" t="str">
        <f>+$I$19</f>
        <v>PALLAVOLO SETTIMO</v>
      </c>
      <c r="J37" s="58" t="s">
        <v>7</v>
      </c>
      <c r="K37" s="62" t="str">
        <f>+$I$20</f>
        <v>G.S. "A CUATTO"</v>
      </c>
      <c r="L37" s="13" t="s">
        <v>83</v>
      </c>
      <c r="M37" s="87">
        <v>1</v>
      </c>
      <c r="N37" s="88">
        <v>3</v>
      </c>
      <c r="O37" s="84">
        <v>21</v>
      </c>
      <c r="P37" s="4">
        <v>25</v>
      </c>
      <c r="Q37" s="4">
        <v>25</v>
      </c>
      <c r="R37" s="4">
        <v>18</v>
      </c>
      <c r="S37" s="4">
        <v>27</v>
      </c>
      <c r="T37" s="4">
        <v>29</v>
      </c>
      <c r="U37" s="4">
        <v>23</v>
      </c>
      <c r="V37" s="4">
        <v>25</v>
      </c>
      <c r="W37" s="4"/>
      <c r="X37" s="4"/>
      <c r="Y37" s="40" t="str">
        <f>+$Y$19</f>
        <v>Palestra: Andersen - Via Consolata - SETTIMO T.SE</v>
      </c>
      <c r="Z37" s="36"/>
      <c r="AA37" s="45">
        <f>IF($N$37=2,2,IF($M$37=3,3,IF($M$37=2,1,0)))</f>
        <v>0</v>
      </c>
      <c r="AB37" s="46">
        <f>IF($M$37=2,2,IF($N$37=3,3,IF($N$37=2,1,0)))</f>
        <v>3</v>
      </c>
      <c r="AC37" s="46">
        <f>IF($M$37+$N$37&gt;0,1,0)</f>
        <v>1</v>
      </c>
      <c r="AD37" s="47"/>
      <c r="AE37" s="47">
        <f>IF($AA$37&lt;2,0,1)</f>
        <v>0</v>
      </c>
      <c r="AF37" s="48">
        <f>IF($AB$37&lt;2,0,1)</f>
        <v>1</v>
      </c>
      <c r="AG37" s="36"/>
      <c r="AH37" s="36"/>
      <c r="AI37" s="36"/>
      <c r="AJ37" s="36"/>
      <c r="AK37" s="36"/>
      <c r="AL37" s="36"/>
    </row>
    <row r="38" spans="1:38" ht="13.5" thickBot="1">
      <c r="A38" s="26"/>
      <c r="B38" s="2"/>
      <c r="C38" s="60" t="str">
        <f>+$F$1</f>
        <v>POU16F</v>
      </c>
      <c r="D38" s="66">
        <v>108</v>
      </c>
      <c r="E38" s="67">
        <f>+F38</f>
        <v>40638</v>
      </c>
      <c r="F38" s="68">
        <f>+$K1+$B$26+$A$35</f>
        <v>40638</v>
      </c>
      <c r="G38" s="62" t="s">
        <v>6</v>
      </c>
      <c r="H38" s="61">
        <f>+$H$26</f>
        <v>20.3</v>
      </c>
      <c r="I38" s="62" t="str">
        <f>+$I$26</f>
        <v>G.S. PINO VOLLEY</v>
      </c>
      <c r="J38" s="58" t="s">
        <v>7</v>
      </c>
      <c r="K38" s="62" t="str">
        <f>+$I$23</f>
        <v>ALLOTREB</v>
      </c>
      <c r="M38" s="89">
        <v>0</v>
      </c>
      <c r="N38" s="90">
        <v>3</v>
      </c>
      <c r="O38" s="84">
        <v>7</v>
      </c>
      <c r="P38" s="4">
        <v>25</v>
      </c>
      <c r="Q38" s="4">
        <v>19</v>
      </c>
      <c r="R38" s="4">
        <v>25</v>
      </c>
      <c r="S38" s="4">
        <v>16</v>
      </c>
      <c r="T38" s="4">
        <v>25</v>
      </c>
      <c r="U38" s="4"/>
      <c r="V38" s="4"/>
      <c r="W38" s="4"/>
      <c r="X38" s="4"/>
      <c r="Y38" s="40" t="str">
        <f>+$Y$26</f>
        <v>Palestra: Scuola Media Nino Costa - Piazza del Municipio - PINO T.SE</v>
      </c>
      <c r="Z38" s="36"/>
      <c r="AA38" s="45">
        <f>IF($N$38=2,2,IF($M$38=3,3,IF($M$38=2,1,0)))</f>
        <v>0</v>
      </c>
      <c r="AB38" s="46">
        <f>IF($M$38=2,2,IF($N$38=3,3,IF($N$38=2,1,0)))</f>
        <v>3</v>
      </c>
      <c r="AC38" s="46">
        <f>IF($M$38+$N$38&gt;0,1,0)</f>
        <v>1</v>
      </c>
      <c r="AD38" s="47"/>
      <c r="AE38" s="47">
        <f>IF($AA$38&lt;2,0,1)</f>
        <v>0</v>
      </c>
      <c r="AF38" s="48">
        <f>IF($AB$38&lt;2,0,1)</f>
        <v>1</v>
      </c>
      <c r="AG38" s="36"/>
      <c r="AH38" s="36"/>
      <c r="AI38" s="36"/>
      <c r="AJ38" s="36"/>
      <c r="AK38" s="36"/>
      <c r="AL38" s="36"/>
    </row>
    <row r="39" spans="1:38" ht="13.5" thickBot="1">
      <c r="A39" s="2"/>
      <c r="B39" s="2"/>
      <c r="C39" s="62"/>
      <c r="D39" s="62"/>
      <c r="E39" s="62"/>
      <c r="F39" s="68"/>
      <c r="G39" s="65" t="s">
        <v>10</v>
      </c>
      <c r="H39" s="61"/>
      <c r="I39" s="62"/>
      <c r="J39" s="58"/>
      <c r="K39" s="62"/>
      <c r="Y39" s="40"/>
      <c r="Z39" s="36"/>
      <c r="AA39" s="49"/>
      <c r="AB39" s="50"/>
      <c r="AC39" s="50"/>
      <c r="AD39" s="50"/>
      <c r="AE39" s="50"/>
      <c r="AF39" s="51"/>
      <c r="AG39" s="36"/>
      <c r="AH39" s="36"/>
      <c r="AI39" s="36"/>
      <c r="AJ39" s="36"/>
      <c r="AK39" s="36"/>
      <c r="AL39" s="36"/>
    </row>
    <row r="40" spans="1:38" ht="12.75">
      <c r="A40" s="24">
        <f>A35+7</f>
        <v>14</v>
      </c>
      <c r="B40" s="2"/>
      <c r="C40" s="60" t="str">
        <f>+$F$1</f>
        <v>POU16F</v>
      </c>
      <c r="D40" s="66">
        <v>109</v>
      </c>
      <c r="E40" s="67">
        <f>+F40</f>
        <v>40646</v>
      </c>
      <c r="F40" s="68">
        <f>+$K1+$B$21+$A$40</f>
        <v>40646</v>
      </c>
      <c r="G40" s="62" t="s">
        <v>6</v>
      </c>
      <c r="H40" s="61">
        <f>+$H$21</f>
        <v>20.4</v>
      </c>
      <c r="I40" s="62" t="str">
        <f>+$I$21</f>
        <v>POLISPORTIVA VALLEDORA</v>
      </c>
      <c r="J40" s="58" t="s">
        <v>7</v>
      </c>
      <c r="K40" s="62" t="str">
        <f>+$I$19</f>
        <v>PALLAVOLO SETTIMO</v>
      </c>
      <c r="M40" s="85">
        <v>3</v>
      </c>
      <c r="N40" s="86">
        <v>2</v>
      </c>
      <c r="O40" s="84">
        <v>22</v>
      </c>
      <c r="P40" s="4">
        <v>25</v>
      </c>
      <c r="Q40" s="4">
        <v>25</v>
      </c>
      <c r="R40" s="4">
        <v>8</v>
      </c>
      <c r="S40" s="4">
        <v>21</v>
      </c>
      <c r="T40" s="4">
        <v>25</v>
      </c>
      <c r="U40" s="4">
        <v>25</v>
      </c>
      <c r="V40" s="4">
        <v>18</v>
      </c>
      <c r="W40" s="4">
        <v>16</v>
      </c>
      <c r="X40" s="4">
        <v>18</v>
      </c>
      <c r="Y40" s="40" t="str">
        <f>+$Y$21</f>
        <v>Palestra: Levi - Via Zandonai, 18 - TORINO</v>
      </c>
      <c r="Z40" s="36"/>
      <c r="AA40" s="45">
        <f>IF($N$40=2,2,IF($M$40=3,3,IF($M$40=2,1,0)))</f>
        <v>2</v>
      </c>
      <c r="AB40" s="46">
        <f>IF($M$40=2,2,IF($N$40=3,3,IF($N$40=2,1,0)))</f>
        <v>1</v>
      </c>
      <c r="AC40" s="46">
        <f>IF($M$40+$N$40&gt;0,1,0)</f>
        <v>1</v>
      </c>
      <c r="AD40" s="47"/>
      <c r="AE40" s="47">
        <f>IF($AA$40&lt;2,0,1)</f>
        <v>1</v>
      </c>
      <c r="AF40" s="48">
        <f>IF($AB$40&lt;2,0,1)</f>
        <v>0</v>
      </c>
      <c r="AG40" s="36"/>
      <c r="AH40" s="36"/>
      <c r="AI40" s="36"/>
      <c r="AJ40" s="36"/>
      <c r="AK40" s="36"/>
      <c r="AL40" s="36"/>
    </row>
    <row r="41" spans="1:38" ht="12.75">
      <c r="A41" s="25"/>
      <c r="B41" s="2"/>
      <c r="C41" s="60" t="str">
        <f>+$F$1</f>
        <v>POU16F</v>
      </c>
      <c r="D41" s="62">
        <v>110</v>
      </c>
      <c r="E41" s="67">
        <f>+F41</f>
        <v>40642</v>
      </c>
      <c r="F41" s="68">
        <f>+$K1+$B$22+$A$40</f>
        <v>40642</v>
      </c>
      <c r="G41" s="62" t="s">
        <v>6</v>
      </c>
      <c r="H41" s="61">
        <f>+$H$22</f>
        <v>15.3</v>
      </c>
      <c r="I41" s="62" t="str">
        <f>+$I$22</f>
        <v>VOLLEY MONTANARO</v>
      </c>
      <c r="J41" s="58" t="s">
        <v>7</v>
      </c>
      <c r="K41" s="62" t="str">
        <f>+$I$25</f>
        <v>POLISPORTIVA DRAVELLI</v>
      </c>
      <c r="M41" s="87">
        <v>3</v>
      </c>
      <c r="N41" s="88">
        <v>1</v>
      </c>
      <c r="O41" s="84">
        <v>25</v>
      </c>
      <c r="P41" s="4">
        <v>19</v>
      </c>
      <c r="Q41" s="4">
        <v>26</v>
      </c>
      <c r="R41" s="4">
        <v>24</v>
      </c>
      <c r="S41" s="4">
        <v>19</v>
      </c>
      <c r="T41" s="4">
        <v>25</v>
      </c>
      <c r="U41" s="4">
        <v>25</v>
      </c>
      <c r="V41" s="4">
        <v>17</v>
      </c>
      <c r="W41" s="4"/>
      <c r="X41" s="4"/>
      <c r="Y41" s="40" t="str">
        <f>+$Y$22</f>
        <v>Palestra: Follerau - Via Pannunzio, 11 - MONCALIERI / Palestra Battisti Via Tagliaferro, 109 MONCALIERI (Tetti Piatti uscita tangenziale La Loggia)</v>
      </c>
      <c r="Z41" s="36"/>
      <c r="AA41" s="45">
        <f>IF($N$41=2,2,IF($M$41=3,3,IF($M$41=2,1,0)))</f>
        <v>3</v>
      </c>
      <c r="AB41" s="46">
        <f>IF($M$41=2,2,IF($N$41=3,3,IF($N$41=2,1,0)))</f>
        <v>0</v>
      </c>
      <c r="AC41" s="46">
        <f>IF($M$41+$N$41&gt;0,1,0)</f>
        <v>1</v>
      </c>
      <c r="AD41" s="47"/>
      <c r="AE41" s="47">
        <f>IF($AA$41&lt;2,0,1)</f>
        <v>1</v>
      </c>
      <c r="AF41" s="48">
        <f>IF($AB$41&lt;2,0,1)</f>
        <v>0</v>
      </c>
      <c r="AG41" s="36"/>
      <c r="AH41" s="36"/>
      <c r="AI41" s="36"/>
      <c r="AJ41" s="36"/>
      <c r="AK41" s="36"/>
      <c r="AL41" s="36"/>
    </row>
    <row r="42" spans="1:38" ht="12.75">
      <c r="A42" s="25"/>
      <c r="B42" s="2"/>
      <c r="C42" s="60" t="str">
        <f>+$F$1</f>
        <v>POU16F</v>
      </c>
      <c r="D42" s="62">
        <v>111</v>
      </c>
      <c r="E42" s="67">
        <f>+F42</f>
        <v>40644</v>
      </c>
      <c r="F42" s="68">
        <f>+$K1+$B$23+$A$40</f>
        <v>40644</v>
      </c>
      <c r="G42" s="62" t="s">
        <v>6</v>
      </c>
      <c r="H42" s="61">
        <f>+$H$23</f>
        <v>19.15</v>
      </c>
      <c r="I42" s="62" t="str">
        <f>+$I$23</f>
        <v>ALLOTREB</v>
      </c>
      <c r="J42" s="58" t="s">
        <v>7</v>
      </c>
      <c r="K42" s="62" t="str">
        <f>+$I$24</f>
        <v>CHISOLA VOLLEY</v>
      </c>
      <c r="M42" s="87">
        <v>3</v>
      </c>
      <c r="N42" s="88">
        <v>1</v>
      </c>
      <c r="O42" s="84">
        <v>23</v>
      </c>
      <c r="P42" s="4">
        <v>25</v>
      </c>
      <c r="Q42" s="4">
        <v>25</v>
      </c>
      <c r="R42" s="4">
        <v>8</v>
      </c>
      <c r="S42" s="4">
        <v>25</v>
      </c>
      <c r="T42" s="4">
        <v>17</v>
      </c>
      <c r="U42" s="4">
        <v>26</v>
      </c>
      <c r="V42" s="4">
        <v>24</v>
      </c>
      <c r="W42" s="4"/>
      <c r="X42" s="4"/>
      <c r="Y42" s="40" t="str">
        <f>+$Y$23</f>
        <v>Palestra: Pascal - Via Carducci, 4 - GIAVENO</v>
      </c>
      <c r="Z42" s="36"/>
      <c r="AA42" s="45">
        <f>IF($N$42=2,2,IF($M$42=3,3,IF($M$42=2,1,0)))</f>
        <v>3</v>
      </c>
      <c r="AB42" s="46">
        <f>IF($M$42=2,2,IF($N$42=3,3,IF($N$42=2,1,0)))</f>
        <v>0</v>
      </c>
      <c r="AC42" s="46">
        <f>IF($M$42+$N$42&gt;0,1,0)</f>
        <v>1</v>
      </c>
      <c r="AD42" s="47"/>
      <c r="AE42" s="47">
        <f>IF($AA$42&lt;2,0,1)</f>
        <v>1</v>
      </c>
      <c r="AF42" s="48">
        <f>IF($AB$42&lt;2,0,1)</f>
        <v>0</v>
      </c>
      <c r="AG42" s="36"/>
      <c r="AH42" s="36"/>
      <c r="AI42" s="36"/>
      <c r="AJ42" s="36"/>
      <c r="AK42" s="36"/>
      <c r="AL42" s="36"/>
    </row>
    <row r="43" spans="1:38" ht="13.5" thickBot="1">
      <c r="A43" s="26"/>
      <c r="B43" s="2"/>
      <c r="C43" s="60" t="str">
        <f>+$F$1</f>
        <v>POU16F</v>
      </c>
      <c r="D43" s="62">
        <v>112</v>
      </c>
      <c r="E43" s="67">
        <f>+F43</f>
        <v>40644</v>
      </c>
      <c r="F43" s="68">
        <f>+$K1+$B$20+$A$40</f>
        <v>40644</v>
      </c>
      <c r="G43" s="62" t="s">
        <v>6</v>
      </c>
      <c r="H43" s="61">
        <f>+$H$20</f>
        <v>19.15</v>
      </c>
      <c r="I43" s="62" t="str">
        <f>+$I$20</f>
        <v>G.S. "A CUATTO"</v>
      </c>
      <c r="J43" s="58" t="s">
        <v>7</v>
      </c>
      <c r="K43" s="62" t="str">
        <f>+$I$26</f>
        <v>G.S. PINO VOLLEY</v>
      </c>
      <c r="M43" s="89">
        <v>3</v>
      </c>
      <c r="N43" s="90">
        <v>0</v>
      </c>
      <c r="O43" s="84">
        <v>25</v>
      </c>
      <c r="P43" s="4">
        <v>16</v>
      </c>
      <c r="Q43" s="4">
        <v>25</v>
      </c>
      <c r="R43" s="4">
        <v>19</v>
      </c>
      <c r="S43" s="4">
        <v>25</v>
      </c>
      <c r="T43" s="4">
        <v>19</v>
      </c>
      <c r="U43" s="4"/>
      <c r="V43" s="4"/>
      <c r="W43" s="4"/>
      <c r="X43" s="4"/>
      <c r="Y43" s="40" t="str">
        <f>+$Y$20</f>
        <v>Palestra: Matteotti - Via V. Veneto, 5 - ALPIGNANO</v>
      </c>
      <c r="Z43" s="36"/>
      <c r="AA43" s="45">
        <f>IF($N$43=2,2,IF($M$43=3,3,IF($M$43=2,1,0)))</f>
        <v>3</v>
      </c>
      <c r="AB43" s="46">
        <f>IF($M$43=2,2,IF($N$43=3,3,IF($N$43=2,1,0)))</f>
        <v>0</v>
      </c>
      <c r="AC43" s="46">
        <f>IF($M$43+$N$43&gt;0,1,0)</f>
        <v>1</v>
      </c>
      <c r="AD43" s="47"/>
      <c r="AE43" s="47">
        <f>IF($AA$43&lt;2,0,1)</f>
        <v>1</v>
      </c>
      <c r="AF43" s="48">
        <f>IF($AB$43&lt;2,0,1)</f>
        <v>0</v>
      </c>
      <c r="AG43" s="36"/>
      <c r="AH43" s="36"/>
      <c r="AI43" s="36"/>
      <c r="AJ43" s="36"/>
      <c r="AK43" s="36"/>
      <c r="AL43" s="36"/>
    </row>
    <row r="44" spans="1:38" ht="13.5" thickBot="1">
      <c r="A44" s="2"/>
      <c r="B44" s="2"/>
      <c r="C44" s="62"/>
      <c r="D44" s="62"/>
      <c r="E44" s="62"/>
      <c r="F44" s="68"/>
      <c r="G44" s="65" t="s">
        <v>11</v>
      </c>
      <c r="H44" s="61"/>
      <c r="I44" s="62"/>
      <c r="J44" s="58"/>
      <c r="K44" s="62"/>
      <c r="Y44" s="40"/>
      <c r="Z44" s="36"/>
      <c r="AA44" s="49"/>
      <c r="AB44" s="50"/>
      <c r="AC44" s="50"/>
      <c r="AD44" s="50"/>
      <c r="AE44" s="50"/>
      <c r="AF44" s="51"/>
      <c r="AG44" s="36"/>
      <c r="AH44" s="36"/>
      <c r="AI44" s="36"/>
      <c r="AJ44" s="36"/>
      <c r="AK44" s="36"/>
      <c r="AL44" s="36"/>
    </row>
    <row r="45" spans="1:38" ht="12.75">
      <c r="A45" s="24">
        <f>A40+7</f>
        <v>21</v>
      </c>
      <c r="B45" s="2"/>
      <c r="C45" s="60" t="str">
        <f>+$F$1</f>
        <v>POU16F</v>
      </c>
      <c r="D45" s="62">
        <v>113</v>
      </c>
      <c r="E45" s="67">
        <f>+F45</f>
        <v>40650</v>
      </c>
      <c r="F45" s="68">
        <v>40650</v>
      </c>
      <c r="G45" s="62" t="s">
        <v>6</v>
      </c>
      <c r="H45" s="61">
        <f>+$H$25</f>
        <v>16.3</v>
      </c>
      <c r="I45" s="62" t="str">
        <f>+$I$25</f>
        <v>POLISPORTIVA DRAVELLI</v>
      </c>
      <c r="J45" s="58" t="s">
        <v>7</v>
      </c>
      <c r="K45" s="62" t="str">
        <f>+$I$23</f>
        <v>ALLOTREB</v>
      </c>
      <c r="L45" s="13" t="s">
        <v>91</v>
      </c>
      <c r="M45" s="85"/>
      <c r="N45" s="86"/>
      <c r="O45" s="84"/>
      <c r="P45" s="4"/>
      <c r="Q45" s="4"/>
      <c r="R45" s="4"/>
      <c r="S45" s="4"/>
      <c r="T45" s="4"/>
      <c r="U45" s="4"/>
      <c r="V45" s="4"/>
      <c r="W45" s="4"/>
      <c r="X45" s="4"/>
      <c r="Y45" s="40" t="str">
        <f>+$Y$25</f>
        <v>Palestra: Palaz.S.M. - Via Roma, 12 - CANDIOLO</v>
      </c>
      <c r="Z45" s="36"/>
      <c r="AA45" s="45">
        <f>IF($N$45=2,2,IF($M$45=3,3,IF($M$45=2,1,0)))</f>
        <v>0</v>
      </c>
      <c r="AB45" s="46">
        <f>IF($M$45=2,2,IF($N$45=3,3,IF($N$45=2,1,0)))</f>
        <v>0</v>
      </c>
      <c r="AC45" s="46">
        <f>IF($M$45+$N$45&gt;0,1,0)</f>
        <v>0</v>
      </c>
      <c r="AD45" s="47"/>
      <c r="AE45" s="47">
        <f>IF($AA$45&lt;2,0,1)</f>
        <v>0</v>
      </c>
      <c r="AF45" s="48">
        <f>IF($AB$45&lt;2,0,1)</f>
        <v>0</v>
      </c>
      <c r="AG45" s="36"/>
      <c r="AH45" s="36"/>
      <c r="AI45" s="36"/>
      <c r="AJ45" s="36"/>
      <c r="AK45" s="36"/>
      <c r="AL45" s="36"/>
    </row>
    <row r="46" spans="1:38" ht="12.75">
      <c r="A46" s="25"/>
      <c r="B46" s="2"/>
      <c r="C46" s="60" t="str">
        <f>+$F$1</f>
        <v>POU16F</v>
      </c>
      <c r="D46" s="62">
        <v>114</v>
      </c>
      <c r="E46" s="67">
        <f>+F46</f>
        <v>40648</v>
      </c>
      <c r="F46" s="68">
        <v>40648</v>
      </c>
      <c r="G46" s="62" t="s">
        <v>6</v>
      </c>
      <c r="H46" s="61">
        <v>19</v>
      </c>
      <c r="I46" s="62" t="str">
        <f>+$I$19</f>
        <v>PALLAVOLO SETTIMO</v>
      </c>
      <c r="J46" s="58" t="s">
        <v>7</v>
      </c>
      <c r="K46" s="62" t="str">
        <f>+$I$22</f>
        <v>VOLLEY MONTANARO</v>
      </c>
      <c r="L46" s="69" t="s">
        <v>84</v>
      </c>
      <c r="M46" s="87">
        <v>3</v>
      </c>
      <c r="N46" s="88">
        <v>0</v>
      </c>
      <c r="O46" s="84">
        <v>25</v>
      </c>
      <c r="P46" s="4">
        <v>11</v>
      </c>
      <c r="Q46" s="4">
        <v>25</v>
      </c>
      <c r="R46" s="4">
        <v>21</v>
      </c>
      <c r="S46" s="4">
        <v>25</v>
      </c>
      <c r="T46" s="4">
        <v>6</v>
      </c>
      <c r="U46" s="4"/>
      <c r="V46" s="4"/>
      <c r="W46" s="4"/>
      <c r="X46" s="4"/>
      <c r="Y46" s="40" t="str">
        <f>+$Y$19</f>
        <v>Palestra: Andersen - Via Consolata - SETTIMO T.SE</v>
      </c>
      <c r="Z46" s="36"/>
      <c r="AA46" s="45">
        <f>IF($N$46=2,2,IF($M$46=3,3,IF($M$46=2,1,0)))</f>
        <v>3</v>
      </c>
      <c r="AB46" s="46">
        <f>IF($M$46=2,2,IF($N$46=3,3,IF($N$46=2,1,0)))</f>
        <v>0</v>
      </c>
      <c r="AC46" s="46">
        <f>IF($M$46+$N$46&gt;0,1,0)</f>
        <v>1</v>
      </c>
      <c r="AD46" s="47"/>
      <c r="AE46" s="47">
        <f>IF($AA$46&lt;2,0,1)</f>
        <v>1</v>
      </c>
      <c r="AF46" s="48">
        <f>IF($AB$46&lt;2,0,1)</f>
        <v>0</v>
      </c>
      <c r="AG46" s="36"/>
      <c r="AH46" s="36"/>
      <c r="AI46" s="36"/>
      <c r="AJ46" s="36"/>
      <c r="AK46" s="36"/>
      <c r="AL46" s="36"/>
    </row>
    <row r="47" spans="1:38" ht="12.75">
      <c r="A47" s="25"/>
      <c r="B47" s="2"/>
      <c r="C47" s="60" t="str">
        <f>+$F$1</f>
        <v>POU16F</v>
      </c>
      <c r="D47" s="62">
        <v>115</v>
      </c>
      <c r="E47" s="67">
        <f>+F47</f>
        <v>40651</v>
      </c>
      <c r="F47" s="68">
        <f>+$K1+$B$20+$A$45</f>
        <v>40651</v>
      </c>
      <c r="G47" s="62" t="s">
        <v>6</v>
      </c>
      <c r="H47" s="61">
        <f>+$H$20</f>
        <v>19.15</v>
      </c>
      <c r="I47" s="62" t="str">
        <f>+$I$20</f>
        <v>G.S. "A CUATTO"</v>
      </c>
      <c r="J47" s="58" t="s">
        <v>7</v>
      </c>
      <c r="K47" s="62" t="str">
        <f>+$I$21</f>
        <v>POLISPORTIVA VALLEDORA</v>
      </c>
      <c r="M47" s="87">
        <v>3</v>
      </c>
      <c r="N47" s="88">
        <v>2</v>
      </c>
      <c r="O47" s="84">
        <v>25</v>
      </c>
      <c r="P47" s="4">
        <v>22</v>
      </c>
      <c r="Q47" s="4">
        <v>16</v>
      </c>
      <c r="R47" s="4">
        <v>25</v>
      </c>
      <c r="S47" s="4">
        <v>23</v>
      </c>
      <c r="T47" s="4">
        <v>25</v>
      </c>
      <c r="U47" s="4">
        <v>25</v>
      </c>
      <c r="V47" s="4">
        <v>15</v>
      </c>
      <c r="W47" s="4">
        <v>16</v>
      </c>
      <c r="X47" s="4">
        <v>14</v>
      </c>
      <c r="Y47" s="40" t="str">
        <f>+$Y$20</f>
        <v>Palestra: Matteotti - Via V. Veneto, 5 - ALPIGNANO</v>
      </c>
      <c r="Z47" s="36"/>
      <c r="AA47" s="45">
        <f>IF($N$47=2,2,IF($M$47=3,3,IF($M$47=2,1,0)))</f>
        <v>2</v>
      </c>
      <c r="AB47" s="46">
        <f>IF($M$47=2,2,IF($N$47=3,3,IF($N$47=2,1,0)))</f>
        <v>1</v>
      </c>
      <c r="AC47" s="46">
        <f>IF($M$47+$N$47&gt;0,1,0)</f>
        <v>1</v>
      </c>
      <c r="AD47" s="47"/>
      <c r="AE47" s="47">
        <f>IF($AA$47&lt;2,0,1)</f>
        <v>1</v>
      </c>
      <c r="AF47" s="48">
        <f>IF($AB$47&lt;2,0,1)</f>
        <v>0</v>
      </c>
      <c r="AG47" s="36"/>
      <c r="AH47" s="36"/>
      <c r="AI47" s="36"/>
      <c r="AJ47" s="36"/>
      <c r="AK47" s="36"/>
      <c r="AL47" s="36"/>
    </row>
    <row r="48" spans="1:38" ht="13.5" thickBot="1">
      <c r="A48" s="26"/>
      <c r="B48" s="2"/>
      <c r="C48" s="60" t="str">
        <f>+$F$1</f>
        <v>POU16F</v>
      </c>
      <c r="D48" s="62">
        <v>116</v>
      </c>
      <c r="E48" s="67">
        <f>+F48</f>
        <v>40652</v>
      </c>
      <c r="F48" s="68">
        <f>+$K1+$B$26+$A$45</f>
        <v>40652</v>
      </c>
      <c r="G48" s="62" t="s">
        <v>6</v>
      </c>
      <c r="H48" s="61">
        <f>+$H$26</f>
        <v>20.3</v>
      </c>
      <c r="I48" s="62" t="str">
        <f>+$I$26</f>
        <v>G.S. PINO VOLLEY</v>
      </c>
      <c r="J48" s="58" t="s">
        <v>7</v>
      </c>
      <c r="K48" s="62" t="str">
        <f>+$I$24</f>
        <v>CHISOLA VOLLEY</v>
      </c>
      <c r="L48" s="13" t="s">
        <v>88</v>
      </c>
      <c r="M48" s="89"/>
      <c r="N48" s="90"/>
      <c r="O48" s="84"/>
      <c r="P48" s="4"/>
      <c r="Q48" s="4"/>
      <c r="R48" s="4"/>
      <c r="S48" s="4"/>
      <c r="T48" s="4"/>
      <c r="U48" s="4"/>
      <c r="V48" s="4"/>
      <c r="W48" s="4"/>
      <c r="X48" s="4"/>
      <c r="Y48" s="40" t="str">
        <f>+$Y$26</f>
        <v>Palestra: Scuola Media Nino Costa - Piazza del Municipio - PINO T.SE</v>
      </c>
      <c r="Z48" s="36"/>
      <c r="AA48" s="45">
        <f>IF($N$48=2,2,IF($M$48=3,3,IF($M$48=2,1,0)))</f>
        <v>0</v>
      </c>
      <c r="AB48" s="46">
        <f>IF($M$48=2,2,IF($N$48=3,3,IF($N$48=2,1,0)))</f>
        <v>0</v>
      </c>
      <c r="AC48" s="46">
        <f>IF($M$48+$N$48&gt;0,1,0)</f>
        <v>0</v>
      </c>
      <c r="AD48" s="47"/>
      <c r="AE48" s="47">
        <f>IF($AA$48&lt;2,0,1)</f>
        <v>0</v>
      </c>
      <c r="AF48" s="48">
        <f>IF($AB$48&lt;2,0,1)</f>
        <v>0</v>
      </c>
      <c r="AG48" s="36"/>
      <c r="AH48" s="36"/>
      <c r="AI48" s="36"/>
      <c r="AJ48" s="36"/>
      <c r="AK48" s="36"/>
      <c r="AL48" s="36"/>
    </row>
    <row r="49" spans="1:38" ht="13.5" thickBot="1">
      <c r="A49" s="2"/>
      <c r="B49" s="2"/>
      <c r="C49" s="62"/>
      <c r="D49" s="62"/>
      <c r="E49" s="62"/>
      <c r="F49" s="68"/>
      <c r="G49" s="65" t="s">
        <v>12</v>
      </c>
      <c r="H49" s="61"/>
      <c r="I49" s="62"/>
      <c r="J49" s="58"/>
      <c r="K49" s="62"/>
      <c r="Y49" s="40"/>
      <c r="Z49" s="36"/>
      <c r="AA49" s="49"/>
      <c r="AB49" s="50"/>
      <c r="AC49" s="50"/>
      <c r="AD49" s="50"/>
      <c r="AE49" s="50"/>
      <c r="AF49" s="51"/>
      <c r="AG49" s="36"/>
      <c r="AH49" s="36"/>
      <c r="AI49" s="36"/>
      <c r="AJ49" s="36"/>
      <c r="AK49" s="36"/>
      <c r="AL49" s="36"/>
    </row>
    <row r="50" spans="1:38" ht="12.75">
      <c r="A50" s="24">
        <v>35</v>
      </c>
      <c r="B50" s="2"/>
      <c r="C50" s="60" t="str">
        <f>+$F$1</f>
        <v>POU16F</v>
      </c>
      <c r="D50" s="62">
        <v>117</v>
      </c>
      <c r="E50" s="67">
        <f>+F50</f>
        <v>40663</v>
      </c>
      <c r="F50" s="68">
        <f>+$K1+$B$22+$A$50</f>
        <v>40663</v>
      </c>
      <c r="G50" s="62" t="s">
        <v>6</v>
      </c>
      <c r="H50" s="61">
        <f>+$H$22</f>
        <v>15.3</v>
      </c>
      <c r="I50" s="62" t="str">
        <f>+$I$22</f>
        <v>VOLLEY MONTANARO</v>
      </c>
      <c r="J50" s="58" t="s">
        <v>7</v>
      </c>
      <c r="K50" s="62" t="str">
        <f>+$I$20</f>
        <v>G.S. "A CUATTO"</v>
      </c>
      <c r="M50" s="85">
        <v>3</v>
      </c>
      <c r="N50" s="86">
        <v>0</v>
      </c>
      <c r="O50" s="84">
        <v>25</v>
      </c>
      <c r="P50" s="4">
        <v>19</v>
      </c>
      <c r="Q50" s="4">
        <v>25</v>
      </c>
      <c r="R50" s="4">
        <v>14</v>
      </c>
      <c r="S50" s="4">
        <v>25</v>
      </c>
      <c r="T50" s="4">
        <v>21</v>
      </c>
      <c r="U50" s="4"/>
      <c r="V50" s="4"/>
      <c r="W50" s="4"/>
      <c r="X50" s="4"/>
      <c r="Y50" s="40" t="str">
        <f>+$Y$22</f>
        <v>Palestra: Follerau - Via Pannunzio, 11 - MONCALIERI / Palestra Battisti Via Tagliaferro, 109 MONCALIERI (Tetti Piatti uscita tangenziale La Loggia)</v>
      </c>
      <c r="Z50" s="36"/>
      <c r="AA50" s="45">
        <f>IF($N$50=2,2,IF($M$50=3,3,IF($M$50=2,1,0)))</f>
        <v>3</v>
      </c>
      <c r="AB50" s="46">
        <f>IF($M$50=2,2,IF($N$50=3,3,IF($N$50=2,1,0)))</f>
        <v>0</v>
      </c>
      <c r="AC50" s="46">
        <f>IF($M$50+$N$50&gt;0,1,0)</f>
        <v>1</v>
      </c>
      <c r="AD50" s="47"/>
      <c r="AE50" s="47">
        <f>IF($AA$50&lt;2,0,1)</f>
        <v>1</v>
      </c>
      <c r="AF50" s="48">
        <f>IF($AB$50&lt;2,0,1)</f>
        <v>0</v>
      </c>
      <c r="AG50" s="36"/>
      <c r="AH50" s="36"/>
      <c r="AI50" s="36"/>
      <c r="AJ50" s="36"/>
      <c r="AK50" s="36"/>
      <c r="AL50" s="36"/>
    </row>
    <row r="51" spans="1:38" ht="12.75">
      <c r="A51" s="25"/>
      <c r="B51" s="2"/>
      <c r="C51" s="60" t="str">
        <f>+$F$1</f>
        <v>POU16F</v>
      </c>
      <c r="D51" s="62">
        <v>118</v>
      </c>
      <c r="E51" s="67">
        <f>+F51</f>
        <v>40665</v>
      </c>
      <c r="F51" s="68">
        <f>+$K1+$B$23+$A$50</f>
        <v>40665</v>
      </c>
      <c r="G51" s="62" t="s">
        <v>6</v>
      </c>
      <c r="H51" s="61">
        <f>+$H$23</f>
        <v>19.15</v>
      </c>
      <c r="I51" s="62" t="str">
        <f>+$I$23</f>
        <v>ALLOTREB</v>
      </c>
      <c r="J51" s="58" t="s">
        <v>7</v>
      </c>
      <c r="K51" s="62" t="str">
        <f>+$I$19</f>
        <v>PALLAVOLO SETTIMO</v>
      </c>
      <c r="M51" s="87"/>
      <c r="N51" s="88"/>
      <c r="O51" s="84"/>
      <c r="P51" s="4"/>
      <c r="Q51" s="4"/>
      <c r="R51" s="4"/>
      <c r="S51" s="4"/>
      <c r="T51" s="4"/>
      <c r="U51" s="4"/>
      <c r="V51" s="4"/>
      <c r="W51" s="4"/>
      <c r="X51" s="4"/>
      <c r="Y51" s="40" t="str">
        <f>+$Y$23</f>
        <v>Palestra: Pascal - Via Carducci, 4 - GIAVENO</v>
      </c>
      <c r="Z51" s="36"/>
      <c r="AA51" s="45">
        <f>IF($N$51=2,2,IF($M$51=3,3,IF($M$51=2,1,0)))</f>
        <v>0</v>
      </c>
      <c r="AB51" s="46">
        <f>IF($M$51=2,2,IF($N$51=3,3,IF($N$51=2,1,0)))</f>
        <v>0</v>
      </c>
      <c r="AC51" s="46">
        <f>IF($M$51+$N$51&gt;0,1,0)</f>
        <v>0</v>
      </c>
      <c r="AD51" s="47"/>
      <c r="AE51" s="47">
        <f>IF($AA$51&lt;2,0,1)</f>
        <v>0</v>
      </c>
      <c r="AF51" s="48">
        <f>IF($AB$51&lt;2,0,1)</f>
        <v>0</v>
      </c>
      <c r="AG51" s="36"/>
      <c r="AH51" s="36"/>
      <c r="AI51" s="36"/>
      <c r="AJ51" s="36"/>
      <c r="AK51" s="36"/>
      <c r="AL51" s="36"/>
    </row>
    <row r="52" spans="1:38" ht="12.75">
      <c r="A52" s="25"/>
      <c r="B52" s="2"/>
      <c r="C52" s="60" t="str">
        <f>+$F$1</f>
        <v>POU16F</v>
      </c>
      <c r="D52" s="62">
        <v>119</v>
      </c>
      <c r="E52" s="67">
        <f>+F52</f>
        <v>40663</v>
      </c>
      <c r="F52" s="68">
        <f>+$K1+$B$24+$A$50</f>
        <v>40663</v>
      </c>
      <c r="G52" s="62" t="s">
        <v>6</v>
      </c>
      <c r="H52" s="61">
        <f>+$H$24</f>
        <v>15.3</v>
      </c>
      <c r="I52" s="62" t="str">
        <f>+$I$24</f>
        <v>CHISOLA VOLLEY</v>
      </c>
      <c r="J52" s="58" t="s">
        <v>7</v>
      </c>
      <c r="K52" s="62" t="str">
        <f>+$I$25</f>
        <v>POLISPORTIVA DRAVELLI</v>
      </c>
      <c r="L52" s="13" t="s">
        <v>87</v>
      </c>
      <c r="M52" s="87">
        <v>3</v>
      </c>
      <c r="N52" s="88">
        <v>2</v>
      </c>
      <c r="O52" s="84">
        <v>22</v>
      </c>
      <c r="P52" s="4">
        <v>25</v>
      </c>
      <c r="Q52" s="4">
        <v>25</v>
      </c>
      <c r="R52" s="4">
        <v>19</v>
      </c>
      <c r="S52" s="4">
        <v>20</v>
      </c>
      <c r="T52" s="4">
        <v>25</v>
      </c>
      <c r="U52" s="4">
        <v>25</v>
      </c>
      <c r="V52" s="4">
        <v>14</v>
      </c>
      <c r="W52" s="4">
        <v>15</v>
      </c>
      <c r="X52" s="4">
        <v>12</v>
      </c>
      <c r="Y52" s="40" t="str">
        <f>+$Y$24</f>
        <v>Palestra: Palazzetto - strada Vallo - MONTANARO</v>
      </c>
      <c r="Z52" s="36"/>
      <c r="AA52" s="45">
        <f>IF($N$52=2,2,IF($M$52=3,3,IF($M$52=2,1,0)))</f>
        <v>2</v>
      </c>
      <c r="AB52" s="46">
        <f>IF($M$52=2,2,IF($N$52=3,3,IF($N$52=2,1,0)))</f>
        <v>1</v>
      </c>
      <c r="AC52" s="46">
        <f>IF($M$52+$N$52&gt;0,1,0)</f>
        <v>1</v>
      </c>
      <c r="AD52" s="47"/>
      <c r="AE52" s="47">
        <f>IF($AA$52&lt;2,0,1)</f>
        <v>1</v>
      </c>
      <c r="AF52" s="48">
        <f>IF($AB$52&lt;2,0,1)</f>
        <v>0</v>
      </c>
      <c r="AG52" s="36"/>
      <c r="AH52" s="36"/>
      <c r="AI52" s="36"/>
      <c r="AJ52" s="36"/>
      <c r="AK52" s="36"/>
      <c r="AL52" s="36"/>
    </row>
    <row r="53" spans="1:38" ht="13.5" thickBot="1">
      <c r="A53" s="26"/>
      <c r="B53" s="2"/>
      <c r="C53" s="60" t="str">
        <f>+$F$1</f>
        <v>POU16F</v>
      </c>
      <c r="D53" s="62">
        <v>120</v>
      </c>
      <c r="E53" s="67">
        <f>+F53</f>
        <v>40667</v>
      </c>
      <c r="F53" s="68">
        <f>+$K1+$B$21+$A$50</f>
        <v>40667</v>
      </c>
      <c r="G53" s="62" t="s">
        <v>6</v>
      </c>
      <c r="H53" s="61">
        <f>+$H$21</f>
        <v>20.4</v>
      </c>
      <c r="I53" s="62" t="str">
        <f>+$I$21</f>
        <v>POLISPORTIVA VALLEDORA</v>
      </c>
      <c r="J53" s="58" t="s">
        <v>7</v>
      </c>
      <c r="K53" s="62" t="str">
        <f>+$I$26</f>
        <v>G.S. PINO VOLLEY</v>
      </c>
      <c r="M53" s="89">
        <v>3</v>
      </c>
      <c r="N53" s="90">
        <v>0</v>
      </c>
      <c r="O53" s="84">
        <v>25</v>
      </c>
      <c r="P53" s="4">
        <v>12</v>
      </c>
      <c r="Q53" s="4">
        <v>25</v>
      </c>
      <c r="R53" s="4">
        <v>9</v>
      </c>
      <c r="S53" s="4">
        <v>25</v>
      </c>
      <c r="T53" s="4">
        <v>14</v>
      </c>
      <c r="U53" s="4"/>
      <c r="V53" s="4"/>
      <c r="W53" s="4"/>
      <c r="X53" s="4"/>
      <c r="Y53" s="40" t="str">
        <f>+$Y$21</f>
        <v>Palestra: Levi - Via Zandonai, 18 - TORINO</v>
      </c>
      <c r="Z53" s="36"/>
      <c r="AA53" s="45">
        <f>IF($N$53=2,2,IF($M$53=3,3,IF($M$53=2,1,0)))</f>
        <v>3</v>
      </c>
      <c r="AB53" s="46">
        <f>IF($M$53=2,2,IF($N$53=3,3,IF($N$53=2,1,0)))</f>
        <v>0</v>
      </c>
      <c r="AC53" s="46">
        <f>IF($M$53+$N$53&gt;0,1,0)</f>
        <v>1</v>
      </c>
      <c r="AD53" s="47"/>
      <c r="AE53" s="47">
        <f>IF($AA$53&lt;2,0,1)</f>
        <v>1</v>
      </c>
      <c r="AF53" s="48">
        <f>IF($AB$53&lt;2,0,1)</f>
        <v>0</v>
      </c>
      <c r="AG53" s="36"/>
      <c r="AH53" s="36"/>
      <c r="AI53" s="36"/>
      <c r="AJ53" s="36"/>
      <c r="AK53" s="36"/>
      <c r="AL53" s="36"/>
    </row>
    <row r="54" spans="1:38" ht="13.5" thickBot="1">
      <c r="A54" s="2"/>
      <c r="B54" s="2"/>
      <c r="C54" s="62"/>
      <c r="D54" s="62"/>
      <c r="E54" s="62"/>
      <c r="F54" s="68"/>
      <c r="G54" s="65" t="s">
        <v>13</v>
      </c>
      <c r="H54" s="61"/>
      <c r="I54" s="62"/>
      <c r="J54" s="58"/>
      <c r="K54" s="62"/>
      <c r="Y54" s="40"/>
      <c r="Z54" s="36"/>
      <c r="AA54" s="49"/>
      <c r="AB54" s="50"/>
      <c r="AC54" s="50"/>
      <c r="AD54" s="50"/>
      <c r="AE54" s="50"/>
      <c r="AF54" s="51"/>
      <c r="AG54" s="36"/>
      <c r="AH54" s="36"/>
      <c r="AI54" s="36"/>
      <c r="AJ54" s="36"/>
      <c r="AK54" s="36"/>
      <c r="AL54" s="36"/>
    </row>
    <row r="55" spans="1:38" ht="12.75">
      <c r="A55" s="24">
        <f>A50+7</f>
        <v>42</v>
      </c>
      <c r="B55" s="2"/>
      <c r="C55" s="60" t="str">
        <f>+$F$1</f>
        <v>POU16F</v>
      </c>
      <c r="D55" s="62">
        <v>121</v>
      </c>
      <c r="E55" s="67">
        <f>+F55</f>
        <v>40671</v>
      </c>
      <c r="F55" s="68">
        <f>+$K1+$B$19+$A$55</f>
        <v>40671</v>
      </c>
      <c r="G55" s="62" t="s">
        <v>6</v>
      </c>
      <c r="H55" s="61">
        <f>+$H$19</f>
        <v>11</v>
      </c>
      <c r="I55" s="62" t="str">
        <f>+$I$19</f>
        <v>PALLAVOLO SETTIMO</v>
      </c>
      <c r="J55" s="58" t="s">
        <v>7</v>
      </c>
      <c r="K55" s="62" t="str">
        <f>+$I$24</f>
        <v>CHISOLA VOLLEY</v>
      </c>
      <c r="L55" s="13" t="s">
        <v>89</v>
      </c>
      <c r="M55" s="85"/>
      <c r="N55" s="86"/>
      <c r="O55" s="84"/>
      <c r="P55" s="4"/>
      <c r="Q55" s="4"/>
      <c r="R55" s="4"/>
      <c r="S55" s="4"/>
      <c r="T55" s="4"/>
      <c r="U55" s="4"/>
      <c r="V55" s="4"/>
      <c r="W55" s="4"/>
      <c r="X55" s="4"/>
      <c r="Y55" s="40" t="str">
        <f>+$Y$19</f>
        <v>Palestra: Andersen - Via Consolata - SETTIMO T.SE</v>
      </c>
      <c r="Z55" s="36"/>
      <c r="AA55" s="45">
        <f>IF($N$55=2,2,IF($M$55=3,3,IF($M$55=2,1,0)))</f>
        <v>0</v>
      </c>
      <c r="AB55" s="46">
        <f>IF($M$55=2,2,IF($N$55=3,3,IF($N$55=2,1,0)))</f>
        <v>0</v>
      </c>
      <c r="AC55" s="46">
        <f>IF($M$55+$N$55&gt;0,1,0)</f>
        <v>0</v>
      </c>
      <c r="AD55" s="47"/>
      <c r="AE55" s="47">
        <f>IF($AA$55&lt;2,0,1)</f>
        <v>0</v>
      </c>
      <c r="AF55" s="48">
        <f>IF($AB$55&lt;2,0,1)</f>
        <v>0</v>
      </c>
      <c r="AG55" s="36"/>
      <c r="AH55" s="36"/>
      <c r="AI55" s="36"/>
      <c r="AJ55" s="36"/>
      <c r="AK55" s="36"/>
      <c r="AL55" s="36"/>
    </row>
    <row r="56" spans="1:38" ht="12.75">
      <c r="A56" s="25"/>
      <c r="B56" s="2"/>
      <c r="C56" s="60" t="str">
        <f>+$F$1</f>
        <v>POU16F</v>
      </c>
      <c r="D56" s="62">
        <v>122</v>
      </c>
      <c r="E56" s="67">
        <f>+F56</f>
        <v>40672</v>
      </c>
      <c r="F56" s="68">
        <f>+$K1+$B$20+$A$55</f>
        <v>40672</v>
      </c>
      <c r="G56" s="62" t="s">
        <v>6</v>
      </c>
      <c r="H56" s="61">
        <f>+$H$20</f>
        <v>19.15</v>
      </c>
      <c r="I56" s="62" t="str">
        <f>+$I$20</f>
        <v>G.S. "A CUATTO"</v>
      </c>
      <c r="J56" s="58" t="s">
        <v>7</v>
      </c>
      <c r="K56" s="62" t="str">
        <f>+$I$23</f>
        <v>ALLOTREB</v>
      </c>
      <c r="M56" s="87">
        <v>3</v>
      </c>
      <c r="N56" s="88">
        <v>1</v>
      </c>
      <c r="O56" s="84">
        <v>19</v>
      </c>
      <c r="P56" s="4">
        <v>25</v>
      </c>
      <c r="Q56" s="4">
        <v>26</v>
      </c>
      <c r="R56" s="4">
        <v>24</v>
      </c>
      <c r="S56" s="4">
        <v>25</v>
      </c>
      <c r="T56" s="4">
        <v>21</v>
      </c>
      <c r="U56" s="4">
        <v>25</v>
      </c>
      <c r="V56" s="4">
        <v>18</v>
      </c>
      <c r="W56" s="4"/>
      <c r="X56" s="4"/>
      <c r="Y56" s="40" t="str">
        <f>+$Y$20</f>
        <v>Palestra: Matteotti - Via V. Veneto, 5 - ALPIGNANO</v>
      </c>
      <c r="Z56" s="36"/>
      <c r="AA56" s="45">
        <f>IF($N$56=2,2,IF($M$56=3,3,IF($M$56=2,1,0)))</f>
        <v>3</v>
      </c>
      <c r="AB56" s="46">
        <f>IF($M$56=2,2,IF($N$56=3,3,IF($N$56=2,1,0)))</f>
        <v>0</v>
      </c>
      <c r="AC56" s="46">
        <f>IF($M$56+$N$56&gt;0,1,0)</f>
        <v>1</v>
      </c>
      <c r="AD56" s="47"/>
      <c r="AE56" s="47">
        <f>IF($AA$56&lt;2,0,1)</f>
        <v>1</v>
      </c>
      <c r="AF56" s="48">
        <f>IF($AB$56&lt;2,0,1)</f>
        <v>0</v>
      </c>
      <c r="AG56" s="36"/>
      <c r="AH56" s="36"/>
      <c r="AI56" s="36"/>
      <c r="AJ56" s="36"/>
      <c r="AK56" s="36"/>
      <c r="AL56" s="36"/>
    </row>
    <row r="57" spans="1:38" ht="12.75">
      <c r="A57" s="25"/>
      <c r="B57" s="2"/>
      <c r="C57" s="60" t="str">
        <f>+$F$1</f>
        <v>POU16F</v>
      </c>
      <c r="D57" s="62">
        <v>123</v>
      </c>
      <c r="E57" s="67">
        <f>+F57</f>
        <v>40674</v>
      </c>
      <c r="F57" s="68">
        <f>+$K1+$B$21+$A$55</f>
        <v>40674</v>
      </c>
      <c r="G57" s="62" t="s">
        <v>6</v>
      </c>
      <c r="H57" s="61">
        <f>+$H$21</f>
        <v>20.4</v>
      </c>
      <c r="I57" s="62" t="str">
        <f>+$I$21</f>
        <v>POLISPORTIVA VALLEDORA</v>
      </c>
      <c r="J57" s="58" t="s">
        <v>7</v>
      </c>
      <c r="K57" s="62" t="str">
        <f>+$I$22</f>
        <v>VOLLEY MONTANARO</v>
      </c>
      <c r="M57" s="87"/>
      <c r="N57" s="88"/>
      <c r="O57" s="84"/>
      <c r="P57" s="4"/>
      <c r="Q57" s="4"/>
      <c r="R57" s="4"/>
      <c r="S57" s="4"/>
      <c r="T57" s="4"/>
      <c r="U57" s="4"/>
      <c r="V57" s="4"/>
      <c r="W57" s="4"/>
      <c r="X57" s="4"/>
      <c r="Y57" s="40" t="str">
        <f>+$Y$21</f>
        <v>Palestra: Levi - Via Zandonai, 18 - TORINO</v>
      </c>
      <c r="Z57" s="36"/>
      <c r="AA57" s="45">
        <f>IF($N$57=2,2,IF($M$57=3,3,IF($M$57=2,1,0)))</f>
        <v>0</v>
      </c>
      <c r="AB57" s="46">
        <f>IF($M$57=2,2,IF($N$57=3,3,IF($N$57=2,1,0)))</f>
        <v>0</v>
      </c>
      <c r="AC57" s="46">
        <f>IF($M$57+$N$57&gt;0,1,0)</f>
        <v>0</v>
      </c>
      <c r="AD57" s="47"/>
      <c r="AE57" s="47">
        <f>IF($AA$57&lt;2,0,1)</f>
        <v>0</v>
      </c>
      <c r="AF57" s="48">
        <f>IF($AB$57&lt;2,0,1)</f>
        <v>0</v>
      </c>
      <c r="AG57" s="36"/>
      <c r="AH57" s="36"/>
      <c r="AI57" s="36"/>
      <c r="AJ57" s="36"/>
      <c r="AK57" s="36"/>
      <c r="AL57" s="36"/>
    </row>
    <row r="58" spans="1:38" ht="13.5" thickBot="1">
      <c r="A58" s="26"/>
      <c r="B58" s="2"/>
      <c r="C58" s="60" t="str">
        <f>+$F$1</f>
        <v>POU16F</v>
      </c>
      <c r="D58" s="62">
        <v>124</v>
      </c>
      <c r="E58" s="67">
        <f>+F58</f>
        <v>40673</v>
      </c>
      <c r="F58" s="68">
        <f>+$K1+$B$26+$A$55</f>
        <v>40673</v>
      </c>
      <c r="G58" s="62" t="s">
        <v>6</v>
      </c>
      <c r="H58" s="61">
        <f>+$H$26</f>
        <v>20.3</v>
      </c>
      <c r="I58" s="62" t="str">
        <f>+$I$26</f>
        <v>G.S. PINO VOLLEY</v>
      </c>
      <c r="J58" s="58" t="s">
        <v>7</v>
      </c>
      <c r="K58" s="62" t="str">
        <f>+$I$25</f>
        <v>POLISPORTIVA DRAVELLI</v>
      </c>
      <c r="M58" s="89">
        <v>3</v>
      </c>
      <c r="N58" s="90">
        <v>2</v>
      </c>
      <c r="O58" s="84">
        <v>21</v>
      </c>
      <c r="P58" s="4">
        <v>25</v>
      </c>
      <c r="Q58" s="4">
        <v>25</v>
      </c>
      <c r="R58" s="4">
        <v>18</v>
      </c>
      <c r="S58" s="4">
        <v>23</v>
      </c>
      <c r="T58" s="4">
        <v>25</v>
      </c>
      <c r="U58" s="4">
        <v>26</v>
      </c>
      <c r="V58" s="4">
        <v>24</v>
      </c>
      <c r="W58" s="4">
        <v>15</v>
      </c>
      <c r="X58" s="4">
        <v>12</v>
      </c>
      <c r="Y58" s="40" t="str">
        <f>+$Y$26</f>
        <v>Palestra: Scuola Media Nino Costa - Piazza del Municipio - PINO T.SE</v>
      </c>
      <c r="Z58" s="36"/>
      <c r="AA58" s="45">
        <f>IF($N$58=2,2,IF($M$58=3,3,IF($M$58=2,1,0)))</f>
        <v>2</v>
      </c>
      <c r="AB58" s="46">
        <f>IF($M$58=2,2,IF($N$58=3,3,IF($N$58=2,1,0)))</f>
        <v>1</v>
      </c>
      <c r="AC58" s="46">
        <f>IF($M$58+$N$58&gt;0,1,0)</f>
        <v>1</v>
      </c>
      <c r="AD58" s="47"/>
      <c r="AE58" s="47">
        <f>IF($AA$58&lt;2,0,1)</f>
        <v>1</v>
      </c>
      <c r="AF58" s="48">
        <f>IF($AB$58&lt;2,0,1)</f>
        <v>0</v>
      </c>
      <c r="AG58" s="36"/>
      <c r="AH58" s="36"/>
      <c r="AI58" s="36"/>
      <c r="AJ58" s="36"/>
      <c r="AK58" s="36"/>
      <c r="AL58" s="36"/>
    </row>
    <row r="59" spans="1:38" ht="13.5" thickBot="1">
      <c r="A59" s="2"/>
      <c r="B59" s="2"/>
      <c r="C59" s="62"/>
      <c r="D59" s="62"/>
      <c r="E59" s="62"/>
      <c r="F59" s="68"/>
      <c r="G59" s="65" t="s">
        <v>14</v>
      </c>
      <c r="H59" s="61"/>
      <c r="I59" s="62"/>
      <c r="J59" s="58"/>
      <c r="K59" s="62"/>
      <c r="Y59" s="40"/>
      <c r="Z59" s="36"/>
      <c r="AA59" s="49"/>
      <c r="AB59" s="50"/>
      <c r="AC59" s="50"/>
      <c r="AD59" s="50"/>
      <c r="AE59" s="50"/>
      <c r="AF59" s="51"/>
      <c r="AG59" s="36"/>
      <c r="AH59" s="36"/>
      <c r="AI59" s="36"/>
      <c r="AJ59" s="36"/>
      <c r="AK59" s="36"/>
      <c r="AL59" s="36"/>
    </row>
    <row r="60" spans="1:38" ht="12.75">
      <c r="A60" s="24">
        <f>A55+7</f>
        <v>49</v>
      </c>
      <c r="B60" s="2"/>
      <c r="C60" s="60" t="str">
        <f>+$F$1</f>
        <v>POU16F</v>
      </c>
      <c r="D60" s="62">
        <v>125</v>
      </c>
      <c r="E60" s="67">
        <f>+F60</f>
        <v>40679</v>
      </c>
      <c r="F60" s="68">
        <f>+$K1+$B$23+$A$60</f>
        <v>40679</v>
      </c>
      <c r="G60" s="62" t="s">
        <v>6</v>
      </c>
      <c r="H60" s="61">
        <f>+$H$23</f>
        <v>19.15</v>
      </c>
      <c r="I60" s="62" t="str">
        <f>+$I$23</f>
        <v>ALLOTREB</v>
      </c>
      <c r="J60" s="58" t="s">
        <v>7</v>
      </c>
      <c r="K60" s="62" t="str">
        <f>+$I$21</f>
        <v>POLISPORTIVA VALLEDORA</v>
      </c>
      <c r="L60" s="13" t="s">
        <v>90</v>
      </c>
      <c r="M60" s="85"/>
      <c r="N60" s="86"/>
      <c r="O60" s="84"/>
      <c r="P60" s="4"/>
      <c r="Q60" s="4"/>
      <c r="R60" s="4"/>
      <c r="S60" s="4"/>
      <c r="T60" s="4"/>
      <c r="U60" s="4"/>
      <c r="V60" s="4"/>
      <c r="W60" s="4"/>
      <c r="X60" s="4"/>
      <c r="Y60" s="40" t="str">
        <f>+$Y$23</f>
        <v>Palestra: Pascal - Via Carducci, 4 - GIAVENO</v>
      </c>
      <c r="Z60" s="36"/>
      <c r="AA60" s="45">
        <f>IF($N$60=2,2,IF($M$60=3,3,IF($M$60=2,1,0)))</f>
        <v>0</v>
      </c>
      <c r="AB60" s="46">
        <f>IF($M$60=2,2,IF($N$60=3,3,IF($N$60=2,1,0)))</f>
        <v>0</v>
      </c>
      <c r="AC60" s="46">
        <f>IF($M$60+$N$60&gt;0,1,0)</f>
        <v>0</v>
      </c>
      <c r="AD60" s="47"/>
      <c r="AE60" s="47">
        <f>IF($AA$60&lt;2,0,1)</f>
        <v>0</v>
      </c>
      <c r="AF60" s="48">
        <f>IF($AB$60&lt;2,0,1)</f>
        <v>0</v>
      </c>
      <c r="AG60" s="36"/>
      <c r="AH60" s="36"/>
      <c r="AI60" s="36"/>
      <c r="AJ60" s="36"/>
      <c r="AK60" s="36"/>
      <c r="AL60" s="36"/>
    </row>
    <row r="61" spans="1:38" ht="12.75">
      <c r="A61" s="25"/>
      <c r="B61" s="2"/>
      <c r="C61" s="60" t="str">
        <f>+$F$1</f>
        <v>POU16F</v>
      </c>
      <c r="D61" s="62">
        <v>126</v>
      </c>
      <c r="E61" s="67">
        <f>+F61</f>
        <v>40677</v>
      </c>
      <c r="F61" s="68">
        <f>+$K1+$B$24+$A$60</f>
        <v>40677</v>
      </c>
      <c r="G61" s="62" t="s">
        <v>6</v>
      </c>
      <c r="H61" s="61">
        <f>+$H$24</f>
        <v>15.3</v>
      </c>
      <c r="I61" s="62" t="str">
        <f>+$I$24</f>
        <v>CHISOLA VOLLEY</v>
      </c>
      <c r="J61" s="58" t="s">
        <v>7</v>
      </c>
      <c r="K61" s="62" t="str">
        <f>+$I$20</f>
        <v>G.S. "A CUATTO"</v>
      </c>
      <c r="L61" s="13" t="s">
        <v>86</v>
      </c>
      <c r="M61" s="87"/>
      <c r="N61" s="88"/>
      <c r="O61" s="84"/>
      <c r="P61" s="4"/>
      <c r="Q61" s="4"/>
      <c r="R61" s="4"/>
      <c r="S61" s="4"/>
      <c r="T61" s="4"/>
      <c r="U61" s="4"/>
      <c r="V61" s="4"/>
      <c r="W61" s="4"/>
      <c r="X61" s="4"/>
      <c r="Y61" s="40" t="str">
        <f>+$Y$24</f>
        <v>Palestra: Palazzetto - strada Vallo - MONTANARO</v>
      </c>
      <c r="Z61" s="36"/>
      <c r="AA61" s="45">
        <f>IF($N$61=2,2,IF($M$61=3,3,IF($M$61=2,1,0)))</f>
        <v>0</v>
      </c>
      <c r="AB61" s="46">
        <f>IF($M$61=2,2,IF($N$61=3,3,IF($N$61=2,1,0)))</f>
        <v>0</v>
      </c>
      <c r="AC61" s="46">
        <f>IF($M$61+$N$61&gt;0,1,0)</f>
        <v>0</v>
      </c>
      <c r="AD61" s="47"/>
      <c r="AE61" s="47">
        <f>IF($AA$61&lt;2,0,1)</f>
        <v>0</v>
      </c>
      <c r="AF61" s="48">
        <f>IF($AB$61&lt;2,0,1)</f>
        <v>0</v>
      </c>
      <c r="AG61" s="36"/>
      <c r="AH61" s="36"/>
      <c r="AI61" s="36"/>
      <c r="AJ61" s="36"/>
      <c r="AK61" s="36"/>
      <c r="AL61" s="36"/>
    </row>
    <row r="62" spans="1:38" ht="12.75">
      <c r="A62" s="25"/>
      <c r="B62" s="2"/>
      <c r="C62" s="60" t="str">
        <f>+$F$1</f>
        <v>POU16F</v>
      </c>
      <c r="D62" s="62">
        <v>127</v>
      </c>
      <c r="E62" s="67">
        <f>+F62</f>
        <v>40669</v>
      </c>
      <c r="F62" s="68">
        <v>40669</v>
      </c>
      <c r="G62" s="62" t="s">
        <v>6</v>
      </c>
      <c r="H62" s="61">
        <v>19.15</v>
      </c>
      <c r="I62" s="62" t="str">
        <f>+$I$25</f>
        <v>POLISPORTIVA DRAVELLI</v>
      </c>
      <c r="J62" s="58" t="s">
        <v>7</v>
      </c>
      <c r="K62" s="62" t="str">
        <f>+$I$19</f>
        <v>PALLAVOLO SETTIMO</v>
      </c>
      <c r="L62" s="13" t="s">
        <v>80</v>
      </c>
      <c r="M62" s="87">
        <v>3</v>
      </c>
      <c r="N62" s="88">
        <v>0</v>
      </c>
      <c r="O62" s="84">
        <v>25</v>
      </c>
      <c r="P62" s="4">
        <v>22</v>
      </c>
      <c r="Q62" s="4">
        <v>25</v>
      </c>
      <c r="R62" s="4">
        <v>21</v>
      </c>
      <c r="S62" s="4">
        <v>25</v>
      </c>
      <c r="T62" s="4">
        <v>22</v>
      </c>
      <c r="U62" s="4"/>
      <c r="V62" s="4"/>
      <c r="W62" s="4"/>
      <c r="X62" s="4"/>
      <c r="Y62" s="40" t="str">
        <f>+$Y$25</f>
        <v>Palestra: Palaz.S.M. - Via Roma, 12 - CANDIOLO</v>
      </c>
      <c r="Z62" s="36"/>
      <c r="AA62" s="45">
        <f>IF($N$62=2,2,IF($M$62=3,3,IF($M$62=2,1,0)))</f>
        <v>3</v>
      </c>
      <c r="AB62" s="46">
        <f>IF($M$62=2,2,IF($N$62=3,3,IF($N$62=2,1,0)))</f>
        <v>0</v>
      </c>
      <c r="AC62" s="46">
        <f>IF($M$62+$N$62&gt;0,1,0)</f>
        <v>1</v>
      </c>
      <c r="AD62" s="47"/>
      <c r="AE62" s="47">
        <f>IF($AA$62&lt;2,0,1)</f>
        <v>1</v>
      </c>
      <c r="AF62" s="48">
        <f>IF($AB$62&lt;2,0,1)</f>
        <v>0</v>
      </c>
      <c r="AG62" s="36"/>
      <c r="AH62" s="36"/>
      <c r="AI62" s="36"/>
      <c r="AJ62" s="36"/>
      <c r="AK62" s="36"/>
      <c r="AL62" s="36"/>
    </row>
    <row r="63" spans="1:38" ht="13.5" thickBot="1">
      <c r="A63" s="26"/>
      <c r="B63" s="2"/>
      <c r="C63" s="60" t="str">
        <f>+$F$1</f>
        <v>POU16F</v>
      </c>
      <c r="D63" s="62">
        <v>128</v>
      </c>
      <c r="E63" s="67">
        <f>+F63</f>
        <v>40677</v>
      </c>
      <c r="F63" s="68">
        <f>+$K1+$B$22+$A$60</f>
        <v>40677</v>
      </c>
      <c r="G63" s="62" t="s">
        <v>6</v>
      </c>
      <c r="H63" s="61">
        <f>+$H$22</f>
        <v>15.3</v>
      </c>
      <c r="I63" s="62" t="str">
        <f>+$I$22</f>
        <v>VOLLEY MONTANARO</v>
      </c>
      <c r="J63" s="58" t="s">
        <v>7</v>
      </c>
      <c r="K63" s="62" t="str">
        <f>+$I$26</f>
        <v>G.S. PINO VOLLEY</v>
      </c>
      <c r="M63" s="89"/>
      <c r="N63" s="90"/>
      <c r="O63" s="84"/>
      <c r="P63" s="4"/>
      <c r="Q63" s="4"/>
      <c r="R63" s="4"/>
      <c r="S63" s="4"/>
      <c r="T63" s="4"/>
      <c r="U63" s="4"/>
      <c r="V63" s="4"/>
      <c r="W63" s="4"/>
      <c r="X63" s="4"/>
      <c r="Y63" s="40" t="str">
        <f>+$Y$22</f>
        <v>Palestra: Follerau - Via Pannunzio, 11 - MONCALIERI / Palestra Battisti Via Tagliaferro, 109 MONCALIERI (Tetti Piatti uscita tangenziale La Loggia)</v>
      </c>
      <c r="Z63" s="36"/>
      <c r="AA63" s="45">
        <f>IF($N$63=2,2,IF($M$63=3,3,IF($M$63=2,1,0)))</f>
        <v>0</v>
      </c>
      <c r="AB63" s="46">
        <f>IF($M$63=2,2,IF($N$63=3,3,IF($N$63=2,1,0)))</f>
        <v>0</v>
      </c>
      <c r="AC63" s="46">
        <f>IF($M$63+$N$63&gt;0,1,0)</f>
        <v>0</v>
      </c>
      <c r="AD63" s="47"/>
      <c r="AE63" s="47">
        <f>IF($AA$63&lt;2,0,1)</f>
        <v>0</v>
      </c>
      <c r="AF63" s="48">
        <f>IF($AB$63&lt;2,0,1)</f>
        <v>0</v>
      </c>
      <c r="AG63" s="36"/>
      <c r="AH63" s="36"/>
      <c r="AI63" s="36"/>
      <c r="AJ63" s="36"/>
      <c r="AK63" s="36"/>
      <c r="AL63" s="36"/>
    </row>
    <row r="64" spans="1:31" ht="12.75" hidden="1">
      <c r="A64" s="2"/>
      <c r="B64" s="2"/>
      <c r="C64" s="71"/>
      <c r="D64" s="71"/>
      <c r="E64" s="71"/>
      <c r="F64" s="72"/>
      <c r="G64" s="73" t="s">
        <v>15</v>
      </c>
      <c r="H64" s="74"/>
      <c r="I64" s="71"/>
      <c r="J64" s="75"/>
      <c r="K64" s="71"/>
      <c r="L64" s="76"/>
      <c r="M64" s="77"/>
      <c r="N64" s="77"/>
      <c r="O64" s="76"/>
      <c r="P64" s="76"/>
      <c r="R64" s="40"/>
      <c r="S64" s="36"/>
      <c r="T64" s="49"/>
      <c r="U64" s="50"/>
      <c r="V64" s="50"/>
      <c r="W64" s="50"/>
      <c r="X64" s="50"/>
      <c r="Y64" s="51"/>
      <c r="Z64" s="36"/>
      <c r="AA64" s="36"/>
      <c r="AB64" s="36"/>
      <c r="AC64" s="36"/>
      <c r="AD64" s="36"/>
      <c r="AE64" s="36"/>
    </row>
    <row r="65" spans="1:31" ht="12.75" hidden="1">
      <c r="A65" s="24">
        <f>A60+7</f>
        <v>56</v>
      </c>
      <c r="B65" s="2"/>
      <c r="C65" s="78" t="str">
        <f>+$F$1</f>
        <v>POU16F</v>
      </c>
      <c r="D65" s="71">
        <v>129</v>
      </c>
      <c r="E65" s="79">
        <f>+F65</f>
        <v>40684</v>
      </c>
      <c r="F65" s="72">
        <f>+$K1+$B$25+$A$65</f>
        <v>40684</v>
      </c>
      <c r="G65" s="71" t="s">
        <v>6</v>
      </c>
      <c r="H65" s="74">
        <f>+$H$25</f>
        <v>16.3</v>
      </c>
      <c r="I65" s="71" t="str">
        <f>+$I$25</f>
        <v>POLISPORTIVA DRAVELLI</v>
      </c>
      <c r="J65" s="75" t="s">
        <v>7</v>
      </c>
      <c r="K65" s="71" t="str">
        <f>+$I$20</f>
        <v>G.S. "A CUATTO"</v>
      </c>
      <c r="L65" s="76"/>
      <c r="M65" s="80"/>
      <c r="N65" s="80"/>
      <c r="O65" s="76"/>
      <c r="P65" s="76"/>
      <c r="R65" s="40" t="str">
        <f>+$Y$25</f>
        <v>Palestra: Palaz.S.M. - Via Roma, 12 - CANDIOLO</v>
      </c>
      <c r="S65" s="36"/>
      <c r="T65" s="45">
        <f>IF($N$65=2,2,IF($M$65=3,3,IF($M$65=2,1,0)))</f>
        <v>0</v>
      </c>
      <c r="U65" s="46">
        <f>IF($M$65=2,2,IF($N$65=3,3,IF($N$65=2,1,0)))</f>
        <v>0</v>
      </c>
      <c r="V65" s="46">
        <f>IF($M$65+$N$65&gt;0,1,0)</f>
        <v>0</v>
      </c>
      <c r="W65" s="47"/>
      <c r="X65" s="47">
        <f>IF($T$65&lt;2,0,1)</f>
        <v>0</v>
      </c>
      <c r="Y65" s="48">
        <f>IF($U$65&lt;2,0,1)</f>
        <v>0</v>
      </c>
      <c r="Z65" s="36"/>
      <c r="AA65" s="36"/>
      <c r="AB65" s="36"/>
      <c r="AC65" s="36"/>
      <c r="AD65" s="36"/>
      <c r="AE65" s="36"/>
    </row>
    <row r="66" spans="1:31" ht="12.75" hidden="1">
      <c r="A66" s="25"/>
      <c r="B66" s="2"/>
      <c r="C66" s="78" t="str">
        <f>+$F$1</f>
        <v>POU16F</v>
      </c>
      <c r="D66" s="71">
        <v>130</v>
      </c>
      <c r="E66" s="79">
        <f>+F66</f>
        <v>40684</v>
      </c>
      <c r="F66" s="72">
        <f>+$K1+$B$24+$A$65</f>
        <v>40684</v>
      </c>
      <c r="G66" s="71" t="s">
        <v>6</v>
      </c>
      <c r="H66" s="74">
        <f>+$H$24</f>
        <v>15.3</v>
      </c>
      <c r="I66" s="71" t="str">
        <f>+$I$24</f>
        <v>CHISOLA VOLLEY</v>
      </c>
      <c r="J66" s="75" t="s">
        <v>7</v>
      </c>
      <c r="K66" s="71" t="str">
        <f>+$I$21</f>
        <v>POLISPORTIVA VALLEDORA</v>
      </c>
      <c r="L66" s="76"/>
      <c r="M66" s="80"/>
      <c r="N66" s="80"/>
      <c r="O66" s="76"/>
      <c r="P66" s="76"/>
      <c r="R66" s="40" t="str">
        <f>+$Y$24</f>
        <v>Palestra: Palazzetto - strada Vallo - MONTANARO</v>
      </c>
      <c r="S66" s="36"/>
      <c r="T66" s="45">
        <f>IF($N$66=2,2,IF($M$66=3,3,IF($M$66=2,1,0)))</f>
        <v>0</v>
      </c>
      <c r="U66" s="46">
        <f>IF($M$66=2,2,IF($N$66=3,3,IF($N$66=2,1,0)))</f>
        <v>0</v>
      </c>
      <c r="V66" s="46">
        <f>IF($M$66+$N$66&gt;0,1,0)</f>
        <v>0</v>
      </c>
      <c r="W66" s="47"/>
      <c r="X66" s="47">
        <f>IF($T$66&lt;2,0,1)</f>
        <v>0</v>
      </c>
      <c r="Y66" s="48">
        <f>IF($U$66&lt;2,0,1)</f>
        <v>0</v>
      </c>
      <c r="Z66" s="36"/>
      <c r="AA66" s="36"/>
      <c r="AB66" s="36"/>
      <c r="AC66" s="36"/>
      <c r="AD66" s="36"/>
      <c r="AE66" s="36"/>
    </row>
    <row r="67" spans="1:31" ht="12.75" hidden="1">
      <c r="A67" s="25"/>
      <c r="B67" s="2"/>
      <c r="C67" s="78" t="str">
        <f>+$F$1</f>
        <v>POU16F</v>
      </c>
      <c r="D67" s="71">
        <v>131</v>
      </c>
      <c r="E67" s="79">
        <f>+F67</f>
        <v>40686</v>
      </c>
      <c r="F67" s="72">
        <f>+$K1+$B$23+$A$65</f>
        <v>40686</v>
      </c>
      <c r="G67" s="71" t="s">
        <v>6</v>
      </c>
      <c r="H67" s="74">
        <f>+$H$23</f>
        <v>19.15</v>
      </c>
      <c r="I67" s="71" t="str">
        <f>+$I$23</f>
        <v>ALLOTREB</v>
      </c>
      <c r="J67" s="75" t="s">
        <v>7</v>
      </c>
      <c r="K67" s="71" t="str">
        <f>+$I$22</f>
        <v>VOLLEY MONTANARO</v>
      </c>
      <c r="L67" s="76"/>
      <c r="M67" s="80"/>
      <c r="N67" s="80"/>
      <c r="O67" s="76"/>
      <c r="P67" s="76"/>
      <c r="R67" s="40" t="str">
        <f>+$Y$23</f>
        <v>Palestra: Pascal - Via Carducci, 4 - GIAVENO</v>
      </c>
      <c r="S67" s="36"/>
      <c r="T67" s="45">
        <f>IF($N$67=2,2,IF($M$67=3,3,IF($M$67=2,1,0)))</f>
        <v>0</v>
      </c>
      <c r="U67" s="46">
        <f>IF($M$67=2,2,IF($N$67=3,3,IF($N$67=2,1,0)))</f>
        <v>0</v>
      </c>
      <c r="V67" s="46">
        <f>IF($M$67+$N$67&gt;0,1,0)</f>
        <v>0</v>
      </c>
      <c r="W67" s="47"/>
      <c r="X67" s="47">
        <f>IF($T$67&lt;2,0,1)</f>
        <v>0</v>
      </c>
      <c r="Y67" s="48">
        <f>IF($U$67&lt;2,0,1)</f>
        <v>0</v>
      </c>
      <c r="Z67" s="36"/>
      <c r="AA67" s="36"/>
      <c r="AB67" s="36"/>
      <c r="AC67" s="36"/>
      <c r="AD67" s="36"/>
      <c r="AE67" s="36"/>
    </row>
    <row r="68" spans="1:31" ht="12.75" hidden="1">
      <c r="A68" s="26"/>
      <c r="B68" s="2"/>
      <c r="C68" s="78" t="str">
        <f>+$F$1</f>
        <v>POU16F</v>
      </c>
      <c r="D68" s="71">
        <v>132</v>
      </c>
      <c r="E68" s="79">
        <f>+F68</f>
        <v>40687</v>
      </c>
      <c r="F68" s="72">
        <f>+$K1+$B$26+$A$65</f>
        <v>40687</v>
      </c>
      <c r="G68" s="71" t="s">
        <v>6</v>
      </c>
      <c r="H68" s="74">
        <f>+$H$26</f>
        <v>20.3</v>
      </c>
      <c r="I68" s="71" t="str">
        <f>+$I$26</f>
        <v>G.S. PINO VOLLEY</v>
      </c>
      <c r="J68" s="75" t="s">
        <v>7</v>
      </c>
      <c r="K68" s="71" t="str">
        <f>+$I$19</f>
        <v>PALLAVOLO SETTIMO</v>
      </c>
      <c r="L68" s="76"/>
      <c r="M68" s="80"/>
      <c r="N68" s="80"/>
      <c r="O68" s="76"/>
      <c r="P68" s="76"/>
      <c r="R68" s="40" t="str">
        <f>+$Y$26</f>
        <v>Palestra: Scuola Media Nino Costa - Piazza del Municipio - PINO T.SE</v>
      </c>
      <c r="S68" s="36"/>
      <c r="T68" s="45">
        <f>IF($N$68=2,2,IF($M$68=3,3,IF($M$68=2,1,0)))</f>
        <v>0</v>
      </c>
      <c r="U68" s="46">
        <f>IF($M$68=2,2,IF($N$68=3,3,IF($N$68=2,1,0)))</f>
        <v>0</v>
      </c>
      <c r="V68" s="46">
        <f>IF($M$68+$N$68&gt;0,1,0)</f>
        <v>0</v>
      </c>
      <c r="W68" s="47"/>
      <c r="X68" s="47">
        <f>IF($T$68&lt;2,0,1)</f>
        <v>0</v>
      </c>
      <c r="Y68" s="48">
        <f>IF($U$68&lt;2,0,1)</f>
        <v>0</v>
      </c>
      <c r="Z68" s="36"/>
      <c r="AA68" s="36"/>
      <c r="AB68" s="36"/>
      <c r="AC68" s="36"/>
      <c r="AD68" s="36"/>
      <c r="AE68" s="36"/>
    </row>
    <row r="69" spans="1:31" ht="19.5" customHeight="1" hidden="1">
      <c r="A69" s="2"/>
      <c r="B69" s="2"/>
      <c r="C69" s="71"/>
      <c r="D69" s="71"/>
      <c r="E69" s="71"/>
      <c r="F69" s="72"/>
      <c r="G69" s="73" t="s">
        <v>16</v>
      </c>
      <c r="H69" s="74"/>
      <c r="I69" s="71"/>
      <c r="J69" s="75"/>
      <c r="K69" s="71"/>
      <c r="L69" s="76"/>
      <c r="M69" s="77"/>
      <c r="N69" s="77"/>
      <c r="O69" s="76"/>
      <c r="P69" s="76"/>
      <c r="R69" s="40"/>
      <c r="S69" s="36"/>
      <c r="T69" s="49"/>
      <c r="U69" s="50"/>
      <c r="V69" s="50"/>
      <c r="W69" s="50"/>
      <c r="X69" s="50"/>
      <c r="Y69" s="51"/>
      <c r="Z69" s="36"/>
      <c r="AA69" s="36"/>
      <c r="AB69" s="36"/>
      <c r="AC69" s="36"/>
      <c r="AD69" s="36"/>
      <c r="AE69" s="36"/>
    </row>
    <row r="70" spans="1:31" ht="12.75" hidden="1">
      <c r="A70" s="24">
        <v>56</v>
      </c>
      <c r="B70" s="2"/>
      <c r="C70" s="78" t="str">
        <f>+$F$1</f>
        <v>POU16F</v>
      </c>
      <c r="D70" s="71">
        <v>133</v>
      </c>
      <c r="E70" s="79">
        <f>+F70</f>
        <v>40684</v>
      </c>
      <c r="F70" s="72">
        <f>+$K1+$B$22+$A$70</f>
        <v>40684</v>
      </c>
      <c r="G70" s="71" t="s">
        <v>6</v>
      </c>
      <c r="H70" s="74">
        <f>+$H$22</f>
        <v>15.3</v>
      </c>
      <c r="I70" s="71" t="str">
        <f>+$I$22</f>
        <v>VOLLEY MONTANARO</v>
      </c>
      <c r="J70" s="75" t="s">
        <v>7</v>
      </c>
      <c r="K70" s="71" t="str">
        <f>+$I$24</f>
        <v>CHISOLA VOLLEY</v>
      </c>
      <c r="L70" s="76"/>
      <c r="M70" s="80"/>
      <c r="N70" s="80"/>
      <c r="O70" s="76"/>
      <c r="P70" s="76"/>
      <c r="R70" s="40" t="str">
        <f>+$Y$22</f>
        <v>Palestra: Follerau - Via Pannunzio, 11 - MONCALIERI / Palestra Battisti Via Tagliaferro, 109 MONCALIERI (Tetti Piatti uscita tangenziale La Loggia)</v>
      </c>
      <c r="S70" s="36"/>
      <c r="T70" s="45">
        <f>IF($N$70=2,2,IF($M$70=3,3,IF($M$70=2,1,0)))</f>
        <v>0</v>
      </c>
      <c r="U70" s="46">
        <f>IF($M$70=2,2,IF($N$70=3,3,IF($N$70=2,1,0)))</f>
        <v>0</v>
      </c>
      <c r="V70" s="46">
        <f>IF($M$70+$N$70&gt;0,1,0)</f>
        <v>0</v>
      </c>
      <c r="W70" s="47"/>
      <c r="X70" s="47">
        <f>IF($T$70&lt;2,0,1)</f>
        <v>0</v>
      </c>
      <c r="Y70" s="48">
        <f>IF($U$70&lt;2,0,1)</f>
        <v>0</v>
      </c>
      <c r="Z70" s="36"/>
      <c r="AA70" s="36"/>
      <c r="AB70" s="36"/>
      <c r="AC70" s="36"/>
      <c r="AD70" s="36"/>
      <c r="AE70" s="36"/>
    </row>
    <row r="71" spans="1:31" ht="12.75" hidden="1">
      <c r="A71" s="25"/>
      <c r="B71" s="2"/>
      <c r="C71" s="78" t="str">
        <f>+$F$1</f>
        <v>POU16F</v>
      </c>
      <c r="D71" s="71">
        <v>134</v>
      </c>
      <c r="E71" s="79">
        <f>+F71</f>
        <v>40688</v>
      </c>
      <c r="F71" s="72">
        <f>+$K1+$B$21+$A$70</f>
        <v>40688</v>
      </c>
      <c r="G71" s="71" t="s">
        <v>6</v>
      </c>
      <c r="H71" s="74">
        <f>+$H$21</f>
        <v>20.4</v>
      </c>
      <c r="I71" s="71" t="str">
        <f>+$I$21</f>
        <v>POLISPORTIVA VALLEDORA</v>
      </c>
      <c r="J71" s="75" t="s">
        <v>7</v>
      </c>
      <c r="K71" s="71" t="str">
        <f>+$I$25</f>
        <v>POLISPORTIVA DRAVELLI</v>
      </c>
      <c r="L71" s="76"/>
      <c r="M71" s="80"/>
      <c r="N71" s="80"/>
      <c r="O71" s="76"/>
      <c r="P71" s="76"/>
      <c r="R71" s="40" t="str">
        <f>+$Y$21</f>
        <v>Palestra: Levi - Via Zandonai, 18 - TORINO</v>
      </c>
      <c r="S71" s="36"/>
      <c r="T71" s="45">
        <f>IF($N$71=2,2,IF($M$71=3,3,IF($M$71=2,1,0)))</f>
        <v>0</v>
      </c>
      <c r="U71" s="46">
        <f>IF($M$71=2,2,IF($N$71=3,3,IF($N$71=2,1,0)))</f>
        <v>0</v>
      </c>
      <c r="V71" s="46">
        <f>IF($M$71+$N$71&gt;0,1,0)</f>
        <v>0</v>
      </c>
      <c r="W71" s="47"/>
      <c r="X71" s="47">
        <f>IF($T$71&lt;2,0,1)</f>
        <v>0</v>
      </c>
      <c r="Y71" s="48">
        <f>IF($U$71&lt;2,0,1)</f>
        <v>0</v>
      </c>
      <c r="Z71" s="36"/>
      <c r="AA71" s="36"/>
      <c r="AB71" s="36"/>
      <c r="AC71" s="36"/>
      <c r="AD71" s="36"/>
      <c r="AE71" s="36"/>
    </row>
    <row r="72" spans="1:31" ht="12.75" hidden="1">
      <c r="A72" s="25"/>
      <c r="B72" s="2"/>
      <c r="C72" s="78" t="str">
        <f>+$F$1</f>
        <v>POU16F</v>
      </c>
      <c r="D72" s="71">
        <v>135</v>
      </c>
      <c r="E72" s="79">
        <f>+F72</f>
        <v>40686</v>
      </c>
      <c r="F72" s="72">
        <f>+$K1+$B$20+$A$70</f>
        <v>40686</v>
      </c>
      <c r="G72" s="71" t="s">
        <v>6</v>
      </c>
      <c r="H72" s="74">
        <f>+$H$20</f>
        <v>19.15</v>
      </c>
      <c r="I72" s="71" t="str">
        <f>+$I$20</f>
        <v>G.S. "A CUATTO"</v>
      </c>
      <c r="J72" s="75" t="s">
        <v>7</v>
      </c>
      <c r="K72" s="71" t="str">
        <f>+$I$19</f>
        <v>PALLAVOLO SETTIMO</v>
      </c>
      <c r="L72" s="76"/>
      <c r="M72" s="80"/>
      <c r="N72" s="80"/>
      <c r="O72" s="76"/>
      <c r="P72" s="76"/>
      <c r="R72" s="40" t="str">
        <f>+$Y$20</f>
        <v>Palestra: Matteotti - Via V. Veneto, 5 - ALPIGNANO</v>
      </c>
      <c r="S72" s="36"/>
      <c r="T72" s="45">
        <f>IF($N$72=2,2,IF($M$72=3,3,IF($M$72=2,1,0)))</f>
        <v>0</v>
      </c>
      <c r="U72" s="46">
        <f>IF($M$72=2,2,IF($N$72=3,3,IF($N$72=2,1,0)))</f>
        <v>0</v>
      </c>
      <c r="V72" s="46">
        <f>IF($M$72+$N$72&gt;0,1,0)</f>
        <v>0</v>
      </c>
      <c r="W72" s="47"/>
      <c r="X72" s="47">
        <f>IF($T$72&lt;2,0,1)</f>
        <v>0</v>
      </c>
      <c r="Y72" s="48">
        <f>IF($U$72&lt;2,0,1)</f>
        <v>0</v>
      </c>
      <c r="Z72" s="36"/>
      <c r="AA72" s="36"/>
      <c r="AB72" s="36"/>
      <c r="AC72" s="36"/>
      <c r="AD72" s="36"/>
      <c r="AE72" s="36"/>
    </row>
    <row r="73" spans="1:31" ht="12.75" hidden="1">
      <c r="A73" s="26"/>
      <c r="B73" s="2"/>
      <c r="C73" s="78" t="str">
        <f>+$F$1</f>
        <v>POU16F</v>
      </c>
      <c r="D73" s="71">
        <v>136</v>
      </c>
      <c r="E73" s="79">
        <f>+F73</f>
        <v>40686</v>
      </c>
      <c r="F73" s="72">
        <f>+$K1+$B$23+$A$70</f>
        <v>40686</v>
      </c>
      <c r="G73" s="71" t="s">
        <v>6</v>
      </c>
      <c r="H73" s="74">
        <f>+$H$23</f>
        <v>19.15</v>
      </c>
      <c r="I73" s="71" t="str">
        <f>+$I$23</f>
        <v>ALLOTREB</v>
      </c>
      <c r="J73" s="75" t="s">
        <v>7</v>
      </c>
      <c r="K73" s="71" t="str">
        <f>+$I$26</f>
        <v>G.S. PINO VOLLEY</v>
      </c>
      <c r="L73" s="76"/>
      <c r="M73" s="80"/>
      <c r="N73" s="80"/>
      <c r="O73" s="76"/>
      <c r="P73" s="76"/>
      <c r="R73" s="40" t="str">
        <f>+$Y$23</f>
        <v>Palestra: Pascal - Via Carducci, 4 - GIAVENO</v>
      </c>
      <c r="S73" s="36"/>
      <c r="T73" s="45">
        <f>IF($N$73=2,2,IF($M$73=3,3,IF($M$73=2,1,0)))</f>
        <v>0</v>
      </c>
      <c r="U73" s="46">
        <f>IF($M$73=2,2,IF($N$73=3,3,IF($N$73=2,1,0)))</f>
        <v>0</v>
      </c>
      <c r="V73" s="46">
        <f>IF($M$73+$N$73&gt;0,1,0)</f>
        <v>0</v>
      </c>
      <c r="W73" s="47"/>
      <c r="X73" s="47">
        <f>IF($T$73&lt;2,0,1)</f>
        <v>0</v>
      </c>
      <c r="Y73" s="48">
        <f>IF($U$73&lt;2,0,1)</f>
        <v>0</v>
      </c>
      <c r="Z73" s="36"/>
      <c r="AA73" s="36"/>
      <c r="AB73" s="36"/>
      <c r="AC73" s="36"/>
      <c r="AD73" s="36"/>
      <c r="AE73" s="36"/>
    </row>
    <row r="74" spans="1:31" ht="12.75" hidden="1">
      <c r="A74" s="2"/>
      <c r="B74" s="2"/>
      <c r="C74" s="71"/>
      <c r="D74" s="71"/>
      <c r="E74" s="71"/>
      <c r="F74" s="72"/>
      <c r="G74" s="73" t="s">
        <v>17</v>
      </c>
      <c r="H74" s="74"/>
      <c r="I74" s="71"/>
      <c r="J74" s="75"/>
      <c r="K74" s="71"/>
      <c r="L74" s="76"/>
      <c r="M74" s="77"/>
      <c r="N74" s="77"/>
      <c r="O74" s="76"/>
      <c r="P74" s="76"/>
      <c r="R74" s="40"/>
      <c r="S74" s="36"/>
      <c r="T74" s="49"/>
      <c r="U74" s="50"/>
      <c r="V74" s="50"/>
      <c r="W74" s="50"/>
      <c r="X74" s="50"/>
      <c r="Y74" s="51"/>
      <c r="Z74" s="36"/>
      <c r="AA74" s="36"/>
      <c r="AB74" s="36"/>
      <c r="AC74" s="36"/>
      <c r="AD74" s="36"/>
      <c r="AE74" s="36"/>
    </row>
    <row r="75" spans="1:31" ht="12.75" hidden="1">
      <c r="A75" s="24">
        <v>63</v>
      </c>
      <c r="B75" s="2"/>
      <c r="C75" s="78" t="str">
        <f>+$F$1</f>
        <v>POU16F</v>
      </c>
      <c r="D75" s="71">
        <v>137</v>
      </c>
      <c r="E75" s="79">
        <f>+F75</f>
        <v>40692</v>
      </c>
      <c r="F75" s="72">
        <f>+$K1+$B$19+$A$75</f>
        <v>40692</v>
      </c>
      <c r="G75" s="71" t="s">
        <v>6</v>
      </c>
      <c r="H75" s="74">
        <f>+$H$19</f>
        <v>11</v>
      </c>
      <c r="I75" s="71" t="str">
        <f>+$I$19</f>
        <v>PALLAVOLO SETTIMO</v>
      </c>
      <c r="J75" s="75" t="s">
        <v>7</v>
      </c>
      <c r="K75" s="71" t="str">
        <f>+$I$21</f>
        <v>POLISPORTIVA VALLEDORA</v>
      </c>
      <c r="L75" s="76"/>
      <c r="M75" s="80"/>
      <c r="N75" s="80"/>
      <c r="O75" s="76"/>
      <c r="P75" s="76"/>
      <c r="R75" s="40" t="str">
        <f>+$Y$19</f>
        <v>Palestra: Andersen - Via Consolata - SETTIMO T.SE</v>
      </c>
      <c r="S75" s="36"/>
      <c r="T75" s="45">
        <f>IF($N$75=2,2,IF($M$75=3,3,IF($M$75=2,1,0)))</f>
        <v>0</v>
      </c>
      <c r="U75" s="46">
        <f>IF($M$75=2,2,IF($N$75=3,3,IF($N$75=2,1,0)))</f>
        <v>0</v>
      </c>
      <c r="V75" s="46">
        <f>IF($M$75+$N$75&gt;0,1,0)</f>
        <v>0</v>
      </c>
      <c r="W75" s="47"/>
      <c r="X75" s="47">
        <f>IF($T$75&lt;2,0,1)</f>
        <v>0</v>
      </c>
      <c r="Y75" s="48">
        <f>IF($U$75&lt;2,0,1)</f>
        <v>0</v>
      </c>
      <c r="Z75" s="36"/>
      <c r="AA75" s="36"/>
      <c r="AB75" s="36"/>
      <c r="AC75" s="36"/>
      <c r="AD75" s="36"/>
      <c r="AE75" s="36"/>
    </row>
    <row r="76" spans="1:31" ht="12.75" hidden="1">
      <c r="A76" s="25"/>
      <c r="B76" s="2"/>
      <c r="C76" s="78" t="str">
        <f>+$F$1</f>
        <v>POU16F</v>
      </c>
      <c r="D76" s="71">
        <v>138</v>
      </c>
      <c r="E76" s="79">
        <f>+F76</f>
        <v>40691</v>
      </c>
      <c r="F76" s="72">
        <f>+$K1+$B$25+$A$75</f>
        <v>40691</v>
      </c>
      <c r="G76" s="71" t="s">
        <v>6</v>
      </c>
      <c r="H76" s="74">
        <f>+$H$25</f>
        <v>16.3</v>
      </c>
      <c r="I76" s="71" t="str">
        <f>+$I$25</f>
        <v>POLISPORTIVA DRAVELLI</v>
      </c>
      <c r="J76" s="75" t="s">
        <v>7</v>
      </c>
      <c r="K76" s="71" t="str">
        <f>+$I$22</f>
        <v>VOLLEY MONTANARO</v>
      </c>
      <c r="L76" s="76"/>
      <c r="M76" s="80"/>
      <c r="N76" s="80"/>
      <c r="O76" s="76"/>
      <c r="P76" s="76"/>
      <c r="R76" s="40" t="str">
        <f>+$Y$25</f>
        <v>Palestra: Palaz.S.M. - Via Roma, 12 - CANDIOLO</v>
      </c>
      <c r="S76" s="36"/>
      <c r="T76" s="45">
        <f>IF($N$76=2,2,IF($M$76=3,3,IF($M$76=2,1,0)))</f>
        <v>0</v>
      </c>
      <c r="U76" s="46">
        <f>IF($M$76=2,2,IF($N$76=3,3,IF($N$76=2,1,0)))</f>
        <v>0</v>
      </c>
      <c r="V76" s="46">
        <f>IF($M$76+$N$76&gt;0,1,0)</f>
        <v>0</v>
      </c>
      <c r="W76" s="47"/>
      <c r="X76" s="47">
        <f>IF($T$76&lt;2,0,1)</f>
        <v>0</v>
      </c>
      <c r="Y76" s="48">
        <f>IF($U$76&lt;2,0,1)</f>
        <v>0</v>
      </c>
      <c r="Z76" s="36"/>
      <c r="AA76" s="36"/>
      <c r="AB76" s="36"/>
      <c r="AC76" s="36"/>
      <c r="AD76" s="36"/>
      <c r="AE76" s="36"/>
    </row>
    <row r="77" spans="1:31" ht="12.75" hidden="1">
      <c r="A77" s="25"/>
      <c r="B77" s="2"/>
      <c r="C77" s="78" t="str">
        <f>+$F$1</f>
        <v>POU16F</v>
      </c>
      <c r="D77" s="71">
        <v>139</v>
      </c>
      <c r="E77" s="79">
        <f>+F77</f>
        <v>40691</v>
      </c>
      <c r="F77" s="72">
        <f>+$K1+$B$24+$A$75</f>
        <v>40691</v>
      </c>
      <c r="G77" s="71" t="s">
        <v>6</v>
      </c>
      <c r="H77" s="74">
        <f>+$H$24</f>
        <v>15.3</v>
      </c>
      <c r="I77" s="71" t="str">
        <f>+$I$24</f>
        <v>CHISOLA VOLLEY</v>
      </c>
      <c r="J77" s="75" t="s">
        <v>7</v>
      </c>
      <c r="K77" s="71" t="str">
        <f>+$I$23</f>
        <v>ALLOTREB</v>
      </c>
      <c r="L77" s="76"/>
      <c r="M77" s="80"/>
      <c r="N77" s="80"/>
      <c r="O77" s="76"/>
      <c r="P77" s="76"/>
      <c r="R77" s="40" t="str">
        <f>+$Y$24</f>
        <v>Palestra: Palazzetto - strada Vallo - MONTANARO</v>
      </c>
      <c r="S77" s="36"/>
      <c r="T77" s="45">
        <f>IF($N$77=2,2,IF($M$77=3,3,IF($M$77=2,1,0)))</f>
        <v>0</v>
      </c>
      <c r="U77" s="46">
        <f>IF($M$77=2,2,IF($N$77=3,3,IF($N$77=2,1,0)))</f>
        <v>0</v>
      </c>
      <c r="V77" s="46">
        <f>IF($M$77+$N$77&gt;0,1,0)</f>
        <v>0</v>
      </c>
      <c r="W77" s="47"/>
      <c r="X77" s="47">
        <f>IF($T$77&lt;2,0,1)</f>
        <v>0</v>
      </c>
      <c r="Y77" s="48">
        <f>IF($U$77&lt;2,0,1)</f>
        <v>0</v>
      </c>
      <c r="Z77" s="36"/>
      <c r="AA77" s="36"/>
      <c r="AB77" s="36"/>
      <c r="AC77" s="36"/>
      <c r="AD77" s="36"/>
      <c r="AE77" s="36"/>
    </row>
    <row r="78" spans="1:31" ht="12.75" hidden="1">
      <c r="A78" s="26"/>
      <c r="B78" s="2"/>
      <c r="C78" s="78" t="str">
        <f>+$F$1</f>
        <v>POU16F</v>
      </c>
      <c r="D78" s="71">
        <v>140</v>
      </c>
      <c r="E78" s="79">
        <f>+F78</f>
        <v>40694</v>
      </c>
      <c r="F78" s="72">
        <f>+$K1+$B$26+$A$75</f>
        <v>40694</v>
      </c>
      <c r="G78" s="71" t="s">
        <v>6</v>
      </c>
      <c r="H78" s="74">
        <f>+$H$26</f>
        <v>20.3</v>
      </c>
      <c r="I78" s="71" t="str">
        <f>+$I$26</f>
        <v>G.S. PINO VOLLEY</v>
      </c>
      <c r="J78" s="75" t="s">
        <v>7</v>
      </c>
      <c r="K78" s="71" t="str">
        <f>+$I$20</f>
        <v>G.S. "A CUATTO"</v>
      </c>
      <c r="L78" s="76"/>
      <c r="M78" s="80"/>
      <c r="N78" s="80"/>
      <c r="O78" s="76"/>
      <c r="P78" s="76"/>
      <c r="R78" s="40" t="str">
        <f>+$Y$26</f>
        <v>Palestra: Scuola Media Nino Costa - Piazza del Municipio - PINO T.SE</v>
      </c>
      <c r="S78" s="36"/>
      <c r="T78" s="45">
        <f>IF($N$78=2,2,IF($M$78=3,3,IF($M$78=2,1,0)))</f>
        <v>0</v>
      </c>
      <c r="U78" s="46">
        <f>IF($M$78=2,2,IF($N$78=3,3,IF($N$78=2,1,0)))</f>
        <v>0</v>
      </c>
      <c r="V78" s="46">
        <f>IF($M$78+$N$78&gt;0,1,0)</f>
        <v>0</v>
      </c>
      <c r="W78" s="47"/>
      <c r="X78" s="47">
        <f>IF($T$78&lt;2,0,1)</f>
        <v>0</v>
      </c>
      <c r="Y78" s="48">
        <f>IF($U$78&lt;2,0,1)</f>
        <v>0</v>
      </c>
      <c r="Z78" s="36"/>
      <c r="AA78" s="36"/>
      <c r="AB78" s="36"/>
      <c r="AC78" s="36"/>
      <c r="AD78" s="36"/>
      <c r="AE78" s="36"/>
    </row>
    <row r="79" spans="1:31" ht="12.75" hidden="1">
      <c r="A79" s="2"/>
      <c r="B79" s="2"/>
      <c r="C79" s="71"/>
      <c r="D79" s="71"/>
      <c r="E79" s="71"/>
      <c r="F79" s="72"/>
      <c r="G79" s="73" t="s">
        <v>18</v>
      </c>
      <c r="H79" s="74"/>
      <c r="I79" s="71"/>
      <c r="J79" s="75"/>
      <c r="K79" s="71"/>
      <c r="L79" s="76"/>
      <c r="M79" s="77"/>
      <c r="N79" s="77"/>
      <c r="O79" s="76"/>
      <c r="P79" s="76"/>
      <c r="R79" s="40"/>
      <c r="S79" s="36"/>
      <c r="T79" s="49"/>
      <c r="U79" s="50"/>
      <c r="V79" s="50"/>
      <c r="W79" s="50"/>
      <c r="X79" s="50"/>
      <c r="Y79" s="51"/>
      <c r="Z79" s="36"/>
      <c r="AA79" s="36"/>
      <c r="AB79" s="36"/>
      <c r="AC79" s="36"/>
      <c r="AD79" s="36"/>
      <c r="AE79" s="36"/>
    </row>
    <row r="80" spans="1:31" ht="12.75" hidden="1">
      <c r="A80" s="24">
        <f>A75+7</f>
        <v>70</v>
      </c>
      <c r="B80" s="2"/>
      <c r="C80" s="78" t="str">
        <f>+$F$1</f>
        <v>POU16F</v>
      </c>
      <c r="D80" s="71">
        <v>141</v>
      </c>
      <c r="E80" s="79">
        <f>+F80</f>
        <v>40700</v>
      </c>
      <c r="F80" s="72">
        <f>+$K1+$B$23+$A$80</f>
        <v>40700</v>
      </c>
      <c r="G80" s="71" t="s">
        <v>6</v>
      </c>
      <c r="H80" s="74">
        <f>+$H$23</f>
        <v>19.15</v>
      </c>
      <c r="I80" s="71" t="str">
        <f>+$I$23</f>
        <v>ALLOTREB</v>
      </c>
      <c r="J80" s="75" t="s">
        <v>7</v>
      </c>
      <c r="K80" s="71" t="str">
        <f>+$I$25</f>
        <v>POLISPORTIVA DRAVELLI</v>
      </c>
      <c r="L80" s="76"/>
      <c r="M80" s="80"/>
      <c r="N80" s="80"/>
      <c r="O80" s="76"/>
      <c r="P80" s="76"/>
      <c r="R80" s="40" t="str">
        <f>+$Y$23</f>
        <v>Palestra: Pascal - Via Carducci, 4 - GIAVENO</v>
      </c>
      <c r="S80" s="36"/>
      <c r="T80" s="45">
        <f>IF($N$80=2,2,IF($M$80=3,3,IF($M$80=2,1,0)))</f>
        <v>0</v>
      </c>
      <c r="U80" s="46">
        <f>IF($M$80=2,2,IF($N$80=3,3,IF($N$80=2,1,0)))</f>
        <v>0</v>
      </c>
      <c r="V80" s="46">
        <f>IF($M$80+$N$80&gt;0,1,0)</f>
        <v>0</v>
      </c>
      <c r="W80" s="47"/>
      <c r="X80" s="47">
        <f>IF($T$80&lt;2,0,1)</f>
        <v>0</v>
      </c>
      <c r="Y80" s="48">
        <f>IF($U$80&lt;2,0,1)</f>
        <v>0</v>
      </c>
      <c r="Z80" s="36"/>
      <c r="AA80" s="36"/>
      <c r="AB80" s="36"/>
      <c r="AC80" s="36"/>
      <c r="AD80" s="36"/>
      <c r="AE80" s="36"/>
    </row>
    <row r="81" spans="1:31" ht="12.75" hidden="1">
      <c r="A81" s="25"/>
      <c r="B81" s="2"/>
      <c r="C81" s="78" t="str">
        <f>+$F$1</f>
        <v>POU16F</v>
      </c>
      <c r="D81" s="71">
        <v>142</v>
      </c>
      <c r="E81" s="79">
        <f>+F81</f>
        <v>40698</v>
      </c>
      <c r="F81" s="72">
        <f>+$K1+$B$22+$A$80</f>
        <v>40698</v>
      </c>
      <c r="G81" s="71" t="s">
        <v>6</v>
      </c>
      <c r="H81" s="74">
        <f>+$H$22</f>
        <v>15.3</v>
      </c>
      <c r="I81" s="71" t="str">
        <f>+$I$22</f>
        <v>VOLLEY MONTANARO</v>
      </c>
      <c r="J81" s="75" t="s">
        <v>7</v>
      </c>
      <c r="K81" s="71" t="str">
        <f>+$I$19</f>
        <v>PALLAVOLO SETTIMO</v>
      </c>
      <c r="L81" s="76"/>
      <c r="M81" s="80"/>
      <c r="N81" s="80"/>
      <c r="O81" s="76"/>
      <c r="P81" s="76"/>
      <c r="R81" s="40" t="str">
        <f>+$Y$22</f>
        <v>Palestra: Follerau - Via Pannunzio, 11 - MONCALIERI / Palestra Battisti Via Tagliaferro, 109 MONCALIERI (Tetti Piatti uscita tangenziale La Loggia)</v>
      </c>
      <c r="S81" s="36"/>
      <c r="T81" s="45">
        <f>IF($N$81=2,2,IF($M$81=3,3,IF($M$81=2,1,0)))</f>
        <v>0</v>
      </c>
      <c r="U81" s="46">
        <f>IF($M$81=2,2,IF($N$81=3,3,IF($N$81=2,1,0)))</f>
        <v>0</v>
      </c>
      <c r="V81" s="46">
        <f>IF($M$81+$N$81&gt;0,1,0)</f>
        <v>0</v>
      </c>
      <c r="W81" s="47"/>
      <c r="X81" s="47">
        <f>IF($T$81&lt;2,0,1)</f>
        <v>0</v>
      </c>
      <c r="Y81" s="48">
        <f>IF($U$81&lt;2,0,1)</f>
        <v>0</v>
      </c>
      <c r="Z81" s="36"/>
      <c r="AA81" s="36"/>
      <c r="AB81" s="36"/>
      <c r="AC81" s="36"/>
      <c r="AD81" s="36"/>
      <c r="AE81" s="36"/>
    </row>
    <row r="82" spans="1:31" ht="12.75" hidden="1">
      <c r="A82" s="25"/>
      <c r="B82" s="2"/>
      <c r="C82" s="78" t="str">
        <f>+$F$1</f>
        <v>POU16F</v>
      </c>
      <c r="D82" s="71">
        <v>143</v>
      </c>
      <c r="E82" s="79">
        <f>+F82</f>
        <v>40702</v>
      </c>
      <c r="F82" s="72">
        <f>+$K1+$B$21+$A$80</f>
        <v>40702</v>
      </c>
      <c r="G82" s="71" t="s">
        <v>6</v>
      </c>
      <c r="H82" s="74">
        <f>+$H$21</f>
        <v>20.4</v>
      </c>
      <c r="I82" s="71" t="str">
        <f>+$I$21</f>
        <v>POLISPORTIVA VALLEDORA</v>
      </c>
      <c r="J82" s="75" t="s">
        <v>7</v>
      </c>
      <c r="K82" s="71" t="str">
        <f>+$I$20</f>
        <v>G.S. "A CUATTO"</v>
      </c>
      <c r="L82" s="76"/>
      <c r="M82" s="80"/>
      <c r="N82" s="80"/>
      <c r="O82" s="76"/>
      <c r="P82" s="76"/>
      <c r="R82" s="40" t="str">
        <f>+$Y$21</f>
        <v>Palestra: Levi - Via Zandonai, 18 - TORINO</v>
      </c>
      <c r="S82" s="36"/>
      <c r="T82" s="45">
        <f>IF($N$82=2,2,IF($M$82=3,3,IF($M$82=2,1,0)))</f>
        <v>0</v>
      </c>
      <c r="U82" s="46">
        <f>IF($M$82=2,2,IF($N$82=3,3,IF($N$82=2,1,0)))</f>
        <v>0</v>
      </c>
      <c r="V82" s="46">
        <f>IF($M$82+$N$82&gt;0,1,0)</f>
        <v>0</v>
      </c>
      <c r="W82" s="47"/>
      <c r="X82" s="47">
        <f>IF($T$82&lt;2,0,1)</f>
        <v>0</v>
      </c>
      <c r="Y82" s="48">
        <f>IF($U$82&lt;2,0,1)</f>
        <v>0</v>
      </c>
      <c r="Z82" s="36"/>
      <c r="AA82" s="36"/>
      <c r="AB82" s="36"/>
      <c r="AC82" s="36"/>
      <c r="AD82" s="36"/>
      <c r="AE82" s="36"/>
    </row>
    <row r="83" spans="1:31" ht="12.75" hidden="1">
      <c r="A83" s="26"/>
      <c r="B83" s="2"/>
      <c r="C83" s="78" t="str">
        <f>+$F$1</f>
        <v>POU16F</v>
      </c>
      <c r="D83" s="71">
        <v>144</v>
      </c>
      <c r="E83" s="79">
        <f>+F83</f>
        <v>40698</v>
      </c>
      <c r="F83" s="72">
        <f>+$K1+$B$24+$A$80</f>
        <v>40698</v>
      </c>
      <c r="G83" s="71" t="s">
        <v>6</v>
      </c>
      <c r="H83" s="74">
        <f>+$H$24</f>
        <v>15.3</v>
      </c>
      <c r="I83" s="71" t="str">
        <f>+$I$24</f>
        <v>CHISOLA VOLLEY</v>
      </c>
      <c r="J83" s="75" t="s">
        <v>7</v>
      </c>
      <c r="K83" s="71" t="str">
        <f>+$I$26</f>
        <v>G.S. PINO VOLLEY</v>
      </c>
      <c r="L83" s="76"/>
      <c r="M83" s="80"/>
      <c r="N83" s="80"/>
      <c r="O83" s="76"/>
      <c r="P83" s="76"/>
      <c r="R83" s="40" t="str">
        <f>+$Y$24</f>
        <v>Palestra: Palazzetto - strada Vallo - MONTANARO</v>
      </c>
      <c r="S83" s="36"/>
      <c r="T83" s="45">
        <f>IF($N$83=2,2,IF($M$83=3,3,IF($M$83=2,1,0)))</f>
        <v>0</v>
      </c>
      <c r="U83" s="46">
        <f>IF($M$83=2,2,IF($N$83=3,3,IF($N$83=2,1,0)))</f>
        <v>0</v>
      </c>
      <c r="V83" s="46">
        <f>IF($M$83+$N$83&gt;0,1,0)</f>
        <v>0</v>
      </c>
      <c r="W83" s="47"/>
      <c r="X83" s="47">
        <f>IF($T$83&lt;2,0,1)</f>
        <v>0</v>
      </c>
      <c r="Y83" s="48">
        <f>IF($U$83&lt;2,0,1)</f>
        <v>0</v>
      </c>
      <c r="Z83" s="36"/>
      <c r="AA83" s="36"/>
      <c r="AB83" s="36"/>
      <c r="AC83" s="36"/>
      <c r="AD83" s="36"/>
      <c r="AE83" s="36"/>
    </row>
    <row r="84" spans="1:31" ht="12.75" hidden="1">
      <c r="A84" s="27"/>
      <c r="B84" s="2"/>
      <c r="C84" s="71"/>
      <c r="D84" s="71"/>
      <c r="E84" s="71"/>
      <c r="F84" s="72"/>
      <c r="G84" s="73" t="s">
        <v>19</v>
      </c>
      <c r="H84" s="74"/>
      <c r="I84" s="71"/>
      <c r="J84" s="75"/>
      <c r="K84" s="71"/>
      <c r="L84" s="76"/>
      <c r="M84" s="77"/>
      <c r="N84" s="77"/>
      <c r="O84" s="76"/>
      <c r="P84" s="76"/>
      <c r="R84" s="40"/>
      <c r="S84" s="36"/>
      <c r="T84" s="49"/>
      <c r="U84" s="50"/>
      <c r="V84" s="50"/>
      <c r="W84" s="50"/>
      <c r="X84" s="50"/>
      <c r="Y84" s="51"/>
      <c r="Z84" s="36"/>
      <c r="AA84" s="36"/>
      <c r="AB84" s="36"/>
      <c r="AC84" s="36"/>
      <c r="AD84" s="36"/>
      <c r="AE84" s="36"/>
    </row>
    <row r="85" spans="1:31" ht="12.75" hidden="1">
      <c r="A85" s="24">
        <f>A80+7</f>
        <v>77</v>
      </c>
      <c r="B85" s="2"/>
      <c r="C85" s="78" t="str">
        <f>+$F$1</f>
        <v>POU16F</v>
      </c>
      <c r="D85" s="71">
        <v>145</v>
      </c>
      <c r="E85" s="79">
        <f>+F85</f>
        <v>40707</v>
      </c>
      <c r="F85" s="72">
        <f>+$K1+$B$20+$A$85</f>
        <v>40707</v>
      </c>
      <c r="G85" s="71" t="s">
        <v>6</v>
      </c>
      <c r="H85" s="74">
        <f>+$H$20</f>
        <v>19.15</v>
      </c>
      <c r="I85" s="71" t="str">
        <f>+$I$20</f>
        <v>G.S. "A CUATTO"</v>
      </c>
      <c r="J85" s="75" t="s">
        <v>7</v>
      </c>
      <c r="K85" s="71" t="str">
        <f>+$I$22</f>
        <v>VOLLEY MONTANARO</v>
      </c>
      <c r="L85" s="76"/>
      <c r="M85" s="80"/>
      <c r="N85" s="80"/>
      <c r="O85" s="76"/>
      <c r="P85" s="76"/>
      <c r="R85" s="40" t="str">
        <f>+$Y$20</f>
        <v>Palestra: Matteotti - Via V. Veneto, 5 - ALPIGNANO</v>
      </c>
      <c r="S85" s="36"/>
      <c r="T85" s="45">
        <f>IF($N$85=2,2,IF($M$85=3,3,IF($M$85=2,1,0)))</f>
        <v>0</v>
      </c>
      <c r="U85" s="46">
        <f>IF($M$85=2,2,IF($N$85=3,3,IF($N$85=2,1,0)))</f>
        <v>0</v>
      </c>
      <c r="V85" s="46">
        <f>IF($M$85+$N$85&gt;0,1,0)</f>
        <v>0</v>
      </c>
      <c r="W85" s="47"/>
      <c r="X85" s="47">
        <f>IF($T$85&lt;2,0,1)</f>
        <v>0</v>
      </c>
      <c r="Y85" s="48">
        <f>IF($U$85&lt;2,0,1)</f>
        <v>0</v>
      </c>
      <c r="Z85" s="36"/>
      <c r="AA85" s="36"/>
      <c r="AB85" s="36"/>
      <c r="AC85" s="36"/>
      <c r="AD85" s="36"/>
      <c r="AE85" s="36"/>
    </row>
    <row r="86" spans="1:31" ht="12.75" hidden="1">
      <c r="A86" s="25"/>
      <c r="B86" s="2"/>
      <c r="C86" s="78" t="str">
        <f>+$F$1</f>
        <v>POU16F</v>
      </c>
      <c r="D86" s="71">
        <v>146</v>
      </c>
      <c r="E86" s="79">
        <f>+F86</f>
        <v>40706</v>
      </c>
      <c r="F86" s="72">
        <f>+$K1+$B$19+$A$85</f>
        <v>40706</v>
      </c>
      <c r="G86" s="71" t="s">
        <v>6</v>
      </c>
      <c r="H86" s="74">
        <f>+$H$19</f>
        <v>11</v>
      </c>
      <c r="I86" s="71" t="str">
        <f>+$I$19</f>
        <v>PALLAVOLO SETTIMO</v>
      </c>
      <c r="J86" s="75" t="s">
        <v>7</v>
      </c>
      <c r="K86" s="71" t="str">
        <f>+$I$23</f>
        <v>ALLOTREB</v>
      </c>
      <c r="L86" s="76"/>
      <c r="M86" s="80"/>
      <c r="N86" s="80"/>
      <c r="O86" s="76"/>
      <c r="P86" s="76"/>
      <c r="R86" s="40" t="str">
        <f>+$Y$19</f>
        <v>Palestra: Andersen - Via Consolata - SETTIMO T.SE</v>
      </c>
      <c r="S86" s="36"/>
      <c r="T86" s="45">
        <f>IF($N$86=2,2,IF($M$86=3,3,IF($M$86=2,1,0)))</f>
        <v>0</v>
      </c>
      <c r="U86" s="46">
        <f>IF($M$86=2,2,IF($N$86=3,3,IF($N$86=2,1,0)))</f>
        <v>0</v>
      </c>
      <c r="V86" s="46">
        <f>IF($M$86+$N$86&gt;0,1,0)</f>
        <v>0</v>
      </c>
      <c r="W86" s="47"/>
      <c r="X86" s="47">
        <f>IF($T$86&lt;2,0,1)</f>
        <v>0</v>
      </c>
      <c r="Y86" s="48">
        <f>IF($U$86&lt;2,0,1)</f>
        <v>0</v>
      </c>
      <c r="Z86" s="36"/>
      <c r="AA86" s="36"/>
      <c r="AB86" s="36"/>
      <c r="AC86" s="36"/>
      <c r="AD86" s="36"/>
      <c r="AE86" s="36"/>
    </row>
    <row r="87" spans="1:31" ht="12.75" hidden="1">
      <c r="A87" s="25"/>
      <c r="B87" s="2"/>
      <c r="C87" s="78" t="str">
        <f>+$F$1</f>
        <v>POU16F</v>
      </c>
      <c r="D87" s="71">
        <v>147</v>
      </c>
      <c r="E87" s="79">
        <f>+F87</f>
        <v>40705</v>
      </c>
      <c r="F87" s="72">
        <f>+$K1+$B$25+$A$85</f>
        <v>40705</v>
      </c>
      <c r="G87" s="71" t="s">
        <v>6</v>
      </c>
      <c r="H87" s="74">
        <f>+$H$25</f>
        <v>16.3</v>
      </c>
      <c r="I87" s="71" t="str">
        <f>+$I$25</f>
        <v>POLISPORTIVA DRAVELLI</v>
      </c>
      <c r="J87" s="75" t="s">
        <v>7</v>
      </c>
      <c r="K87" s="71" t="str">
        <f>+$I$24</f>
        <v>CHISOLA VOLLEY</v>
      </c>
      <c r="L87" s="76"/>
      <c r="M87" s="80"/>
      <c r="N87" s="80"/>
      <c r="O87" s="76"/>
      <c r="P87" s="76"/>
      <c r="R87" s="40" t="str">
        <f>+$Y$25</f>
        <v>Palestra: Palaz.S.M. - Via Roma, 12 - CANDIOLO</v>
      </c>
      <c r="S87" s="36"/>
      <c r="T87" s="45">
        <f>IF($N$87=2,2,IF($M$87=3,3,IF($M$87=2,1,0)))</f>
        <v>0</v>
      </c>
      <c r="U87" s="46">
        <f>IF($M$87=2,2,IF($N$87=3,3,IF($N$87=2,1,0)))</f>
        <v>0</v>
      </c>
      <c r="V87" s="46">
        <f>IF($M$87+$N$87&gt;0,1,0)</f>
        <v>0</v>
      </c>
      <c r="W87" s="47"/>
      <c r="X87" s="47">
        <f>IF($T$87&lt;2,0,1)</f>
        <v>0</v>
      </c>
      <c r="Y87" s="48">
        <f>IF($U$87&lt;2,0,1)</f>
        <v>0</v>
      </c>
      <c r="Z87" s="36"/>
      <c r="AA87" s="36"/>
      <c r="AB87" s="36"/>
      <c r="AC87" s="36"/>
      <c r="AD87" s="36"/>
      <c r="AE87" s="36"/>
    </row>
    <row r="88" spans="1:31" ht="12.75" hidden="1">
      <c r="A88" s="26"/>
      <c r="B88" s="2"/>
      <c r="C88" s="78" t="str">
        <f>+$F$1</f>
        <v>POU16F</v>
      </c>
      <c r="D88" s="71">
        <v>148</v>
      </c>
      <c r="E88" s="79">
        <f>+F88</f>
        <v>40708</v>
      </c>
      <c r="F88" s="72">
        <f>+$K1+$B$26+$A$85</f>
        <v>40708</v>
      </c>
      <c r="G88" s="71" t="s">
        <v>6</v>
      </c>
      <c r="H88" s="74">
        <f>+$H$26</f>
        <v>20.3</v>
      </c>
      <c r="I88" s="71" t="str">
        <f>+$I$26</f>
        <v>G.S. PINO VOLLEY</v>
      </c>
      <c r="J88" s="75" t="s">
        <v>7</v>
      </c>
      <c r="K88" s="71" t="str">
        <f>+$I$21</f>
        <v>POLISPORTIVA VALLEDORA</v>
      </c>
      <c r="L88" s="76"/>
      <c r="M88" s="80"/>
      <c r="N88" s="80"/>
      <c r="O88" s="76"/>
      <c r="P88" s="76"/>
      <c r="R88" s="40" t="str">
        <f>+$Y$26</f>
        <v>Palestra: Scuola Media Nino Costa - Piazza del Municipio - PINO T.SE</v>
      </c>
      <c r="S88" s="36"/>
      <c r="T88" s="45">
        <f>IF($N$88=2,2,IF($M$88=3,3,IF($M$88=2,1,0)))</f>
        <v>0</v>
      </c>
      <c r="U88" s="46">
        <f>IF($M$88=2,2,IF($N$88=3,3,IF($N$88=2,1,0)))</f>
        <v>0</v>
      </c>
      <c r="V88" s="46">
        <f>IF($M$88+$N$88&gt;0,1,0)</f>
        <v>0</v>
      </c>
      <c r="W88" s="47"/>
      <c r="X88" s="47">
        <f>IF($T$88&lt;2,0,1)</f>
        <v>0</v>
      </c>
      <c r="Y88" s="48">
        <f>IF($U$88&lt;2,0,1)</f>
        <v>0</v>
      </c>
      <c r="Z88" s="36"/>
      <c r="AA88" s="36"/>
      <c r="AB88" s="36"/>
      <c r="AC88" s="36"/>
      <c r="AD88" s="36"/>
      <c r="AE88" s="36"/>
    </row>
    <row r="89" spans="1:31" ht="12.75" hidden="1">
      <c r="A89" s="2"/>
      <c r="B89" s="2"/>
      <c r="C89" s="71"/>
      <c r="D89" s="71"/>
      <c r="E89" s="71"/>
      <c r="F89" s="72"/>
      <c r="G89" s="73" t="s">
        <v>20</v>
      </c>
      <c r="H89" s="74"/>
      <c r="I89" s="71"/>
      <c r="J89" s="75"/>
      <c r="K89" s="71"/>
      <c r="L89" s="76"/>
      <c r="M89" s="77"/>
      <c r="N89" s="77"/>
      <c r="O89" s="76"/>
      <c r="P89" s="76"/>
      <c r="R89" s="40"/>
      <c r="S89" s="36"/>
      <c r="T89" s="49"/>
      <c r="U89" s="50"/>
      <c r="V89" s="50"/>
      <c r="W89" s="50"/>
      <c r="X89" s="50"/>
      <c r="Y89" s="51"/>
      <c r="Z89" s="36"/>
      <c r="AA89" s="36"/>
      <c r="AB89" s="36"/>
      <c r="AC89" s="36"/>
      <c r="AD89" s="36"/>
      <c r="AE89" s="36"/>
    </row>
    <row r="90" spans="1:31" ht="12.75" hidden="1">
      <c r="A90" s="24">
        <f>A85+7</f>
        <v>84</v>
      </c>
      <c r="B90" s="2"/>
      <c r="C90" s="78" t="str">
        <f>+$F$1</f>
        <v>POU16F</v>
      </c>
      <c r="D90" s="71">
        <v>149</v>
      </c>
      <c r="E90" s="79">
        <f>+F90</f>
        <v>40712</v>
      </c>
      <c r="F90" s="72">
        <f>+$K1+$B$24+$A$90</f>
        <v>40712</v>
      </c>
      <c r="G90" s="71" t="s">
        <v>6</v>
      </c>
      <c r="H90" s="74">
        <f>+$H$24</f>
        <v>15.3</v>
      </c>
      <c r="I90" s="71" t="str">
        <f>+$I$24</f>
        <v>CHISOLA VOLLEY</v>
      </c>
      <c r="J90" s="75" t="s">
        <v>7</v>
      </c>
      <c r="K90" s="71" t="str">
        <f>+$I$19</f>
        <v>PALLAVOLO SETTIMO</v>
      </c>
      <c r="L90" s="76"/>
      <c r="M90" s="80"/>
      <c r="N90" s="80"/>
      <c r="O90" s="76"/>
      <c r="P90" s="76"/>
      <c r="R90" s="40" t="str">
        <f>+$Y$24</f>
        <v>Palestra: Palazzetto - strada Vallo - MONTANARO</v>
      </c>
      <c r="S90" s="36"/>
      <c r="T90" s="45">
        <f>IF($N$90=2,2,IF($M$90=3,3,IF($M$90=2,1,0)))</f>
        <v>0</v>
      </c>
      <c r="U90" s="46">
        <f>IF($M$90=2,2,IF($N$90=3,3,IF($N$90=2,1,0)))</f>
        <v>0</v>
      </c>
      <c r="V90" s="46">
        <f>IF($M$90+$N$90&gt;0,1,0)</f>
        <v>0</v>
      </c>
      <c r="W90" s="47"/>
      <c r="X90" s="47">
        <f>IF($T$90&lt;2,0,1)</f>
        <v>0</v>
      </c>
      <c r="Y90" s="48">
        <f>IF($U$90&lt;2,0,1)</f>
        <v>0</v>
      </c>
      <c r="Z90" s="36"/>
      <c r="AA90" s="36"/>
      <c r="AB90" s="36"/>
      <c r="AC90" s="36"/>
      <c r="AD90" s="36"/>
      <c r="AE90" s="36"/>
    </row>
    <row r="91" spans="1:31" ht="12.75" hidden="1">
      <c r="A91" s="25"/>
      <c r="B91" s="2"/>
      <c r="C91" s="78" t="str">
        <f>+$F$1</f>
        <v>POU16F</v>
      </c>
      <c r="D91" s="71">
        <v>150</v>
      </c>
      <c r="E91" s="79">
        <f>+F91</f>
        <v>40714</v>
      </c>
      <c r="F91" s="72">
        <f>+$K1+$B$23+$A$90</f>
        <v>40714</v>
      </c>
      <c r="G91" s="71" t="s">
        <v>6</v>
      </c>
      <c r="H91" s="74">
        <f>+$H$23</f>
        <v>19.15</v>
      </c>
      <c r="I91" s="71" t="str">
        <f>+$I$23</f>
        <v>ALLOTREB</v>
      </c>
      <c r="J91" s="75" t="s">
        <v>7</v>
      </c>
      <c r="K91" s="71" t="str">
        <f>+$I$20</f>
        <v>G.S. "A CUATTO"</v>
      </c>
      <c r="L91" s="76"/>
      <c r="M91" s="80"/>
      <c r="N91" s="80"/>
      <c r="O91" s="76"/>
      <c r="P91" s="76"/>
      <c r="R91" s="40" t="str">
        <f>+$Y$23</f>
        <v>Palestra: Pascal - Via Carducci, 4 - GIAVENO</v>
      </c>
      <c r="S91" s="36"/>
      <c r="T91" s="45">
        <f>IF($N$91=2,2,IF($M$91=3,3,IF($M$91=2,1,0)))</f>
        <v>0</v>
      </c>
      <c r="U91" s="46">
        <f>IF($M$91=2,2,IF($N$91=3,3,IF($N$91=2,1,0)))</f>
        <v>0</v>
      </c>
      <c r="V91" s="46">
        <f>IF($M$91+$N$91&gt;0,1,0)</f>
        <v>0</v>
      </c>
      <c r="W91" s="47"/>
      <c r="X91" s="47">
        <f>IF($T$91&lt;2,0,1)</f>
        <v>0</v>
      </c>
      <c r="Y91" s="48">
        <f>IF($U$91&lt;2,0,1)</f>
        <v>0</v>
      </c>
      <c r="Z91" s="36"/>
      <c r="AA91" s="36"/>
      <c r="AB91" s="36"/>
      <c r="AC91" s="36"/>
      <c r="AD91" s="36"/>
      <c r="AE91" s="36"/>
    </row>
    <row r="92" spans="1:31" ht="12.75" hidden="1">
      <c r="A92" s="25"/>
      <c r="B92" s="2"/>
      <c r="C92" s="78" t="str">
        <f>+$F$1</f>
        <v>POU16F</v>
      </c>
      <c r="D92" s="71">
        <v>151</v>
      </c>
      <c r="E92" s="79">
        <f>+F92</f>
        <v>40712</v>
      </c>
      <c r="F92" s="72">
        <f>+$K1+$B$22+$A$90</f>
        <v>40712</v>
      </c>
      <c r="G92" s="71" t="s">
        <v>6</v>
      </c>
      <c r="H92" s="74">
        <f>+$H$22</f>
        <v>15.3</v>
      </c>
      <c r="I92" s="71" t="str">
        <f>+$I$22</f>
        <v>VOLLEY MONTANARO</v>
      </c>
      <c r="J92" s="75" t="s">
        <v>7</v>
      </c>
      <c r="K92" s="71" t="str">
        <f>+$I$21</f>
        <v>POLISPORTIVA VALLEDORA</v>
      </c>
      <c r="L92" s="76"/>
      <c r="M92" s="80"/>
      <c r="N92" s="80"/>
      <c r="O92" s="76"/>
      <c r="P92" s="76"/>
      <c r="R92" s="40" t="str">
        <f>+$Y$22</f>
        <v>Palestra: Follerau - Via Pannunzio, 11 - MONCALIERI / Palestra Battisti Via Tagliaferro, 109 MONCALIERI (Tetti Piatti uscita tangenziale La Loggia)</v>
      </c>
      <c r="S92" s="36"/>
      <c r="T92" s="45">
        <f>IF($N$92=2,2,IF($M$92=3,3,IF($M$92=2,1,0)))</f>
        <v>0</v>
      </c>
      <c r="U92" s="46">
        <f>IF($M$92=2,2,IF($N$92=3,3,IF($N$92=2,1,0)))</f>
        <v>0</v>
      </c>
      <c r="V92" s="46">
        <f>IF($M$92+$N$92&gt;0,1,0)</f>
        <v>0</v>
      </c>
      <c r="W92" s="47"/>
      <c r="X92" s="47">
        <f>IF($T$92&lt;2,0,1)</f>
        <v>0</v>
      </c>
      <c r="Y92" s="48">
        <f>IF($U$92&lt;2,0,1)</f>
        <v>0</v>
      </c>
      <c r="Z92" s="36"/>
      <c r="AA92" s="36"/>
      <c r="AB92" s="36"/>
      <c r="AC92" s="36"/>
      <c r="AD92" s="36"/>
      <c r="AE92" s="36"/>
    </row>
    <row r="93" spans="1:31" ht="12.75" hidden="1">
      <c r="A93" s="26"/>
      <c r="B93" s="2"/>
      <c r="C93" s="78" t="str">
        <f>+$F$1</f>
        <v>POU16F</v>
      </c>
      <c r="D93" s="71">
        <v>152</v>
      </c>
      <c r="E93" s="79">
        <f>+F93</f>
        <v>40712</v>
      </c>
      <c r="F93" s="72">
        <f>+$K1+$B$25+$A$90</f>
        <v>40712</v>
      </c>
      <c r="G93" s="71" t="s">
        <v>6</v>
      </c>
      <c r="H93" s="74">
        <f>+$H$25</f>
        <v>16.3</v>
      </c>
      <c r="I93" s="71" t="str">
        <f>+$I$25</f>
        <v>POLISPORTIVA DRAVELLI</v>
      </c>
      <c r="J93" s="75" t="s">
        <v>7</v>
      </c>
      <c r="K93" s="71" t="str">
        <f>+$I$26</f>
        <v>G.S. PINO VOLLEY</v>
      </c>
      <c r="L93" s="76"/>
      <c r="M93" s="80"/>
      <c r="N93" s="80"/>
      <c r="O93" s="76"/>
      <c r="P93" s="76"/>
      <c r="R93" s="40" t="str">
        <f>+$Y$25</f>
        <v>Palestra: Palaz.S.M. - Via Roma, 12 - CANDIOLO</v>
      </c>
      <c r="S93" s="36"/>
      <c r="T93" s="45">
        <f>IF($N$93=2,2,IF($M$93=3,3,IF($M$93=2,1,0)))</f>
        <v>0</v>
      </c>
      <c r="U93" s="46">
        <f>IF($M$93=2,2,IF($N$93=3,3,IF($N$93=2,1,0)))</f>
        <v>0</v>
      </c>
      <c r="V93" s="46">
        <f>IF($M$93+$N$93&gt;0,1,0)</f>
        <v>0</v>
      </c>
      <c r="W93" s="47"/>
      <c r="X93" s="47">
        <f>IF($T$93&lt;2,0,1)</f>
        <v>0</v>
      </c>
      <c r="Y93" s="48">
        <f>IF($U$93&lt;2,0,1)</f>
        <v>0</v>
      </c>
      <c r="Z93" s="36"/>
      <c r="AA93" s="36"/>
      <c r="AB93" s="36"/>
      <c r="AC93" s="36"/>
      <c r="AD93" s="36"/>
      <c r="AE93" s="36"/>
    </row>
    <row r="94" spans="1:31" ht="12.75" hidden="1">
      <c r="A94" s="2"/>
      <c r="B94" s="2"/>
      <c r="C94" s="71"/>
      <c r="D94" s="71"/>
      <c r="E94" s="71"/>
      <c r="F94" s="72"/>
      <c r="G94" s="73" t="s">
        <v>21</v>
      </c>
      <c r="H94" s="74"/>
      <c r="I94" s="71"/>
      <c r="J94" s="75"/>
      <c r="K94" s="71"/>
      <c r="L94" s="76"/>
      <c r="M94" s="77"/>
      <c r="N94" s="77"/>
      <c r="O94" s="76"/>
      <c r="P94" s="76"/>
      <c r="R94" s="40"/>
      <c r="S94" s="36"/>
      <c r="T94" s="49"/>
      <c r="U94" s="50"/>
      <c r="V94" s="50"/>
      <c r="W94" s="50"/>
      <c r="X94" s="50"/>
      <c r="Y94" s="51"/>
      <c r="Z94" s="36"/>
      <c r="AA94" s="36"/>
      <c r="AB94" s="36"/>
      <c r="AC94" s="36"/>
      <c r="AD94" s="36"/>
      <c r="AE94" s="36"/>
    </row>
    <row r="95" spans="1:31" ht="12.75" hidden="1">
      <c r="A95" s="24">
        <f>A90+7</f>
        <v>91</v>
      </c>
      <c r="B95" s="2"/>
      <c r="C95" s="78" t="str">
        <f>+$F$1</f>
        <v>POU16F</v>
      </c>
      <c r="D95" s="71">
        <v>153</v>
      </c>
      <c r="E95" s="79">
        <f>+F95</f>
        <v>40723</v>
      </c>
      <c r="F95" s="72">
        <f>+$K1+$B$21+$A$95</f>
        <v>40723</v>
      </c>
      <c r="G95" s="71" t="s">
        <v>6</v>
      </c>
      <c r="H95" s="74">
        <f>+$H$21</f>
        <v>20.4</v>
      </c>
      <c r="I95" s="71" t="str">
        <f>+$I$21</f>
        <v>POLISPORTIVA VALLEDORA</v>
      </c>
      <c r="J95" s="75" t="s">
        <v>7</v>
      </c>
      <c r="K95" s="71" t="str">
        <f>+$I$23</f>
        <v>ALLOTREB</v>
      </c>
      <c r="L95" s="76"/>
      <c r="M95" s="80"/>
      <c r="N95" s="80"/>
      <c r="O95" s="76"/>
      <c r="P95" s="76"/>
      <c r="R95" s="40" t="str">
        <f>+$Y$21</f>
        <v>Palestra: Levi - Via Zandonai, 18 - TORINO</v>
      </c>
      <c r="S95" s="36"/>
      <c r="T95" s="45">
        <f>IF($N$95=2,2,IF($M$95=3,3,IF($M$95=2,1,0)))</f>
        <v>0</v>
      </c>
      <c r="U95" s="46">
        <f>IF($M$95=2,2,IF($N$95=3,3,IF($N$95=2,1,0)))</f>
        <v>0</v>
      </c>
      <c r="V95" s="46">
        <f>IF($M$95+$N$95&gt;0,1,0)</f>
        <v>0</v>
      </c>
      <c r="W95" s="47"/>
      <c r="X95" s="47">
        <f>IF($T$95&lt;2,0,1)</f>
        <v>0</v>
      </c>
      <c r="Y95" s="48">
        <f>IF($U$95&lt;2,0,1)</f>
        <v>0</v>
      </c>
      <c r="Z95" s="36"/>
      <c r="AA95" s="36"/>
      <c r="AB95" s="36"/>
      <c r="AC95" s="36"/>
      <c r="AD95" s="36"/>
      <c r="AE95" s="36"/>
    </row>
    <row r="96" spans="1:31" ht="12.75" hidden="1">
      <c r="A96" s="25"/>
      <c r="B96" s="2"/>
      <c r="C96" s="78" t="str">
        <f>+$F$1</f>
        <v>POU16F</v>
      </c>
      <c r="D96" s="71">
        <v>154</v>
      </c>
      <c r="E96" s="79">
        <f>+F96</f>
        <v>40721</v>
      </c>
      <c r="F96" s="72">
        <f>+$K1+$B$20+$A$95</f>
        <v>40721</v>
      </c>
      <c r="G96" s="71" t="s">
        <v>6</v>
      </c>
      <c r="H96" s="74">
        <f>+$H$20</f>
        <v>19.15</v>
      </c>
      <c r="I96" s="71" t="str">
        <f>+$I$20</f>
        <v>G.S. "A CUATTO"</v>
      </c>
      <c r="J96" s="75" t="s">
        <v>7</v>
      </c>
      <c r="K96" s="71" t="str">
        <f>+$I$24</f>
        <v>CHISOLA VOLLEY</v>
      </c>
      <c r="L96" s="76"/>
      <c r="M96" s="80"/>
      <c r="N96" s="80"/>
      <c r="O96" s="76"/>
      <c r="P96" s="76"/>
      <c r="R96" s="40" t="str">
        <f>+$Y$20</f>
        <v>Palestra: Matteotti - Via V. Veneto, 5 - ALPIGNANO</v>
      </c>
      <c r="S96" s="36"/>
      <c r="T96" s="45">
        <f>IF($N$96=2,2,IF($M$96=3,3,IF($M$96=2,1,0)))</f>
        <v>0</v>
      </c>
      <c r="U96" s="46">
        <f>IF($M$96=2,2,IF($N$96=3,3,IF($N$96=2,1,0)))</f>
        <v>0</v>
      </c>
      <c r="V96" s="46">
        <f>IF($M$96+$N$96&gt;0,1,0)</f>
        <v>0</v>
      </c>
      <c r="W96" s="47"/>
      <c r="X96" s="47">
        <f>IF($T$96&lt;2,0,1)</f>
        <v>0</v>
      </c>
      <c r="Y96" s="48">
        <f>IF($U$96&lt;2,0,1)</f>
        <v>0</v>
      </c>
      <c r="Z96" s="36"/>
      <c r="AA96" s="36"/>
      <c r="AB96" s="36"/>
      <c r="AC96" s="36"/>
      <c r="AD96" s="36"/>
      <c r="AE96" s="36"/>
    </row>
    <row r="97" spans="1:31" ht="12.75" hidden="1">
      <c r="A97" s="25"/>
      <c r="B97" s="2"/>
      <c r="C97" s="78" t="str">
        <f>+$F$1</f>
        <v>POU16F</v>
      </c>
      <c r="D97" s="71">
        <v>155</v>
      </c>
      <c r="E97" s="79">
        <f>+F97</f>
        <v>40720</v>
      </c>
      <c r="F97" s="72">
        <f>+$K1+$B$19+$A$95</f>
        <v>40720</v>
      </c>
      <c r="G97" s="71" t="s">
        <v>6</v>
      </c>
      <c r="H97" s="74">
        <f>+$H$19</f>
        <v>11</v>
      </c>
      <c r="I97" s="71" t="str">
        <f>+$I$19</f>
        <v>PALLAVOLO SETTIMO</v>
      </c>
      <c r="J97" s="75" t="s">
        <v>7</v>
      </c>
      <c r="K97" s="71" t="str">
        <f>+$I$25</f>
        <v>POLISPORTIVA DRAVELLI</v>
      </c>
      <c r="L97" s="76"/>
      <c r="M97" s="80"/>
      <c r="N97" s="80"/>
      <c r="O97" s="76"/>
      <c r="P97" s="76"/>
      <c r="R97" s="40" t="str">
        <f>+$Y$19</f>
        <v>Palestra: Andersen - Via Consolata - SETTIMO T.SE</v>
      </c>
      <c r="S97" s="36"/>
      <c r="T97" s="45">
        <f>IF($N$97=2,2,IF($M$97=3,3,IF($M$97=2,1,0)))</f>
        <v>0</v>
      </c>
      <c r="U97" s="46">
        <f>IF($M$97=2,2,IF($N$97=3,3,IF($N$97=2,1,0)))</f>
        <v>0</v>
      </c>
      <c r="V97" s="46">
        <f>IF($M$97+$N$97&gt;0,1,0)</f>
        <v>0</v>
      </c>
      <c r="W97" s="47"/>
      <c r="X97" s="47">
        <f>IF($T$97&lt;2,0,1)</f>
        <v>0</v>
      </c>
      <c r="Y97" s="48">
        <f>IF($U$97&lt;2,0,1)</f>
        <v>0</v>
      </c>
      <c r="Z97" s="36"/>
      <c r="AA97" s="36"/>
      <c r="AB97" s="36"/>
      <c r="AC97" s="36"/>
      <c r="AD97" s="36"/>
      <c r="AE97" s="36"/>
    </row>
    <row r="98" spans="1:31" ht="12.75" hidden="1">
      <c r="A98" s="26"/>
      <c r="B98" s="2"/>
      <c r="C98" s="78" t="str">
        <f>+$F$1</f>
        <v>POU16F</v>
      </c>
      <c r="D98" s="71">
        <v>156</v>
      </c>
      <c r="E98" s="79">
        <f>+F98</f>
        <v>40722</v>
      </c>
      <c r="F98" s="72">
        <f>+$K1+$B$26+$A$95</f>
        <v>40722</v>
      </c>
      <c r="G98" s="71" t="s">
        <v>6</v>
      </c>
      <c r="H98" s="74">
        <f>+$H$26</f>
        <v>20.3</v>
      </c>
      <c r="I98" s="71" t="str">
        <f>+$I$26</f>
        <v>G.S. PINO VOLLEY</v>
      </c>
      <c r="J98" s="75" t="s">
        <v>7</v>
      </c>
      <c r="K98" s="71" t="str">
        <f>+$I$22</f>
        <v>VOLLEY MONTANARO</v>
      </c>
      <c r="L98" s="76"/>
      <c r="M98" s="80"/>
      <c r="N98" s="80"/>
      <c r="O98" s="76"/>
      <c r="P98" s="76"/>
      <c r="R98" s="52" t="str">
        <f>+$Y$26</f>
        <v>Palestra: Scuola Media Nino Costa - Piazza del Municipio - PINO T.SE</v>
      </c>
      <c r="S98" s="36"/>
      <c r="T98" s="53">
        <f>IF($N$98=2,2,IF($M$98=3,3,IF($M$98=2,1,0)))</f>
        <v>0</v>
      </c>
      <c r="U98" s="54">
        <f>IF($M$98=2,2,IF($N$98=3,3,IF($N$98=2,1,0)))</f>
        <v>0</v>
      </c>
      <c r="V98" s="54">
        <f>IF($M$98+$N$98&gt;0,1,0)</f>
        <v>0</v>
      </c>
      <c r="W98" s="55"/>
      <c r="X98" s="55">
        <f>IF($T$98&lt;2,0,1)</f>
        <v>0</v>
      </c>
      <c r="Y98" s="56">
        <f>IF($U$98&lt;2,0,1)</f>
        <v>0</v>
      </c>
      <c r="Z98" s="36"/>
      <c r="AA98" s="36"/>
      <c r="AB98" s="36"/>
      <c r="AC98" s="36"/>
      <c r="AD98" s="36"/>
      <c r="AE98" s="36"/>
    </row>
    <row r="99" spans="1:11" ht="12.75">
      <c r="A99" s="2"/>
      <c r="B99" s="2"/>
      <c r="C99" s="62"/>
      <c r="D99" s="62"/>
      <c r="E99" s="62"/>
      <c r="F99" s="62"/>
      <c r="G99" s="62"/>
      <c r="H99" s="69"/>
      <c r="I99" s="62"/>
      <c r="J99" s="62"/>
      <c r="K99" s="62"/>
    </row>
    <row r="100" spans="1:11" ht="12.75">
      <c r="A100" s="2"/>
      <c r="B100" s="2"/>
      <c r="C100" s="65" t="s">
        <v>22</v>
      </c>
      <c r="D100" s="62"/>
      <c r="E100" s="62"/>
      <c r="F100" s="62"/>
      <c r="G100" s="62"/>
      <c r="H100" s="69"/>
      <c r="I100" s="65" t="s">
        <v>23</v>
      </c>
      <c r="J100" s="62"/>
      <c r="K100" s="62"/>
    </row>
    <row r="101" spans="1:11" ht="12.75">
      <c r="A101" s="2"/>
      <c r="B101" s="2"/>
      <c r="C101" s="62" t="str">
        <f aca="true" t="shared" si="1" ref="C101:C108">+I19</f>
        <v>PALLAVOLO SETTIMO</v>
      </c>
      <c r="D101" s="62"/>
      <c r="E101" s="62"/>
      <c r="F101" s="62"/>
      <c r="G101" s="62"/>
      <c r="H101" s="69" t="s">
        <v>62</v>
      </c>
      <c r="I101" s="62"/>
      <c r="J101" s="62"/>
      <c r="K101" s="62"/>
    </row>
    <row r="102" spans="1:11" ht="12.75">
      <c r="A102" s="2"/>
      <c r="B102" s="2"/>
      <c r="C102" s="62" t="str">
        <f t="shared" si="1"/>
        <v>G.S. "A CUATTO"</v>
      </c>
      <c r="D102" s="62"/>
      <c r="E102" s="62"/>
      <c r="F102" s="62"/>
      <c r="G102" s="62"/>
      <c r="H102" s="69" t="s">
        <v>66</v>
      </c>
      <c r="I102" s="62"/>
      <c r="J102" s="62"/>
      <c r="K102" s="62"/>
    </row>
    <row r="103" spans="1:11" ht="12.75">
      <c r="A103" s="2"/>
      <c r="B103" s="2"/>
      <c r="C103" s="62" t="str">
        <f t="shared" si="1"/>
        <v>POLISPORTIVA VALLEDORA</v>
      </c>
      <c r="D103" s="62"/>
      <c r="E103" s="62"/>
      <c r="F103" s="62"/>
      <c r="G103" s="62"/>
      <c r="H103" s="69" t="s">
        <v>63</v>
      </c>
      <c r="I103" s="62"/>
      <c r="J103" s="62"/>
      <c r="K103" s="62"/>
    </row>
    <row r="104" spans="1:11" ht="12.75">
      <c r="A104" s="2"/>
      <c r="B104" s="2"/>
      <c r="C104" s="62" t="str">
        <f t="shared" si="1"/>
        <v>VOLLEY MONTANARO</v>
      </c>
      <c r="D104" s="62"/>
      <c r="E104" s="62"/>
      <c r="F104" s="62"/>
      <c r="G104" s="62"/>
      <c r="H104" s="69" t="s">
        <v>67</v>
      </c>
      <c r="I104" s="62"/>
      <c r="J104" s="62"/>
      <c r="K104" s="62"/>
    </row>
    <row r="105" spans="1:11" ht="12.75">
      <c r="A105" s="2"/>
      <c r="B105" s="2"/>
      <c r="C105" s="62" t="str">
        <f t="shared" si="1"/>
        <v>ALLOTREB</v>
      </c>
      <c r="D105" s="62"/>
      <c r="E105" s="62"/>
      <c r="F105" s="62"/>
      <c r="G105" s="62"/>
      <c r="H105" s="69" t="s">
        <v>64</v>
      </c>
      <c r="I105" s="62"/>
      <c r="J105" s="62"/>
      <c r="K105" s="62"/>
    </row>
    <row r="106" spans="1:11" ht="12.75">
      <c r="A106" s="2"/>
      <c r="B106" s="2"/>
      <c r="C106" s="62" t="str">
        <f t="shared" si="1"/>
        <v>CHISOLA VOLLEY</v>
      </c>
      <c r="D106" s="62"/>
      <c r="E106" s="62"/>
      <c r="F106" s="62"/>
      <c r="G106" s="62"/>
      <c r="H106" s="69" t="s">
        <v>65</v>
      </c>
      <c r="I106" s="62"/>
      <c r="J106" s="62"/>
      <c r="K106" s="62"/>
    </row>
    <row r="107" spans="1:11" ht="12.75">
      <c r="A107" s="2"/>
      <c r="B107" s="2"/>
      <c r="C107" s="62" t="str">
        <f t="shared" si="1"/>
        <v>POLISPORTIVA DRAVELLI</v>
      </c>
      <c r="D107" s="62"/>
      <c r="E107" s="62"/>
      <c r="F107" s="62"/>
      <c r="G107" s="62"/>
      <c r="H107" s="69" t="s">
        <v>82</v>
      </c>
      <c r="I107" s="62"/>
      <c r="J107" s="62"/>
      <c r="K107" s="62"/>
    </row>
    <row r="108" spans="1:11" ht="12.75">
      <c r="A108" s="2"/>
      <c r="B108" s="2"/>
      <c r="C108" s="62" t="str">
        <f t="shared" si="1"/>
        <v>G.S. PINO VOLLEY</v>
      </c>
      <c r="D108" s="62"/>
      <c r="E108" s="62"/>
      <c r="F108" s="62"/>
      <c r="G108" s="62"/>
      <c r="H108" s="69" t="s">
        <v>68</v>
      </c>
      <c r="I108" s="62"/>
      <c r="J108" s="62"/>
      <c r="K108" s="62"/>
    </row>
    <row r="109" spans="1:8" ht="12.75">
      <c r="A109" s="2"/>
      <c r="B109" s="2"/>
      <c r="C109" s="62"/>
      <c r="D109" s="62"/>
      <c r="E109" s="62"/>
      <c r="F109" s="62"/>
      <c r="G109" s="62"/>
      <c r="H109" s="1"/>
    </row>
    <row r="110" spans="1:2" ht="12.75">
      <c r="A110" s="2"/>
      <c r="B110" s="2"/>
    </row>
    <row r="111" spans="1:2" ht="13.5" thickBot="1">
      <c r="A111" s="2"/>
      <c r="B111" s="2"/>
    </row>
    <row r="112" spans="1:18" ht="13.5" thickBot="1">
      <c r="A112" s="2"/>
      <c r="B112" s="2"/>
      <c r="K112" s="92" t="s">
        <v>25</v>
      </c>
      <c r="L112" s="93" t="s">
        <v>26</v>
      </c>
      <c r="M112" s="94" t="s">
        <v>27</v>
      </c>
      <c r="N112" s="94" t="s">
        <v>28</v>
      </c>
      <c r="O112" s="95" t="s">
        <v>29</v>
      </c>
      <c r="P112" s="95" t="s">
        <v>30</v>
      </c>
      <c r="Q112" s="95" t="s">
        <v>31</v>
      </c>
      <c r="R112" s="96" t="s">
        <v>32</v>
      </c>
    </row>
    <row r="113" spans="1:18" ht="12.75">
      <c r="A113" s="2"/>
      <c r="B113" s="2"/>
      <c r="K113" s="97" t="s">
        <v>72</v>
      </c>
      <c r="L113" s="98">
        <v>13</v>
      </c>
      <c r="M113" s="99">
        <v>6</v>
      </c>
      <c r="N113" s="99">
        <v>5</v>
      </c>
      <c r="O113" s="99">
        <v>1</v>
      </c>
      <c r="P113" s="99">
        <v>15</v>
      </c>
      <c r="Q113" s="99">
        <v>9</v>
      </c>
      <c r="R113" s="86">
        <v>1.6666666666666667</v>
      </c>
    </row>
    <row r="114" spans="1:18" ht="12.75">
      <c r="A114" s="2"/>
      <c r="B114" s="2"/>
      <c r="K114" s="100" t="s">
        <v>39</v>
      </c>
      <c r="L114" s="91">
        <v>9</v>
      </c>
      <c r="M114" s="34">
        <v>5</v>
      </c>
      <c r="N114" s="34">
        <v>3</v>
      </c>
      <c r="O114" s="34">
        <v>2</v>
      </c>
      <c r="P114" s="34">
        <v>9</v>
      </c>
      <c r="Q114" s="34">
        <v>8</v>
      </c>
      <c r="R114" s="88">
        <v>1.125</v>
      </c>
    </row>
    <row r="115" spans="1:18" ht="12.75">
      <c r="A115" s="2"/>
      <c r="B115" s="2"/>
      <c r="K115" s="100" t="s">
        <v>40</v>
      </c>
      <c r="L115" s="91">
        <v>8</v>
      </c>
      <c r="M115" s="34">
        <v>4</v>
      </c>
      <c r="N115" s="34">
        <v>3</v>
      </c>
      <c r="O115" s="34">
        <v>1</v>
      </c>
      <c r="P115" s="34">
        <v>10</v>
      </c>
      <c r="Q115" s="34">
        <v>6</v>
      </c>
      <c r="R115" s="88">
        <v>1.6666666666666667</v>
      </c>
    </row>
    <row r="116" spans="1:18" ht="12.75">
      <c r="A116" s="2"/>
      <c r="B116" s="2"/>
      <c r="K116" s="100" t="s">
        <v>37</v>
      </c>
      <c r="L116" s="91">
        <v>8</v>
      </c>
      <c r="M116" s="34">
        <v>6</v>
      </c>
      <c r="N116" s="34">
        <v>2</v>
      </c>
      <c r="O116" s="34">
        <v>4</v>
      </c>
      <c r="P116" s="34">
        <v>13</v>
      </c>
      <c r="Q116" s="34">
        <v>14</v>
      </c>
      <c r="R116" s="88">
        <v>0.9285714285714286</v>
      </c>
    </row>
    <row r="117" spans="1:18" ht="12.75">
      <c r="A117" s="2"/>
      <c r="B117" s="2"/>
      <c r="K117" s="100" t="s">
        <v>34</v>
      </c>
      <c r="L117" s="91">
        <v>7</v>
      </c>
      <c r="M117" s="34">
        <v>5</v>
      </c>
      <c r="N117" s="34">
        <v>2</v>
      </c>
      <c r="O117" s="34">
        <v>3</v>
      </c>
      <c r="P117" s="34">
        <v>9</v>
      </c>
      <c r="Q117" s="34">
        <v>9</v>
      </c>
      <c r="R117" s="88">
        <v>1</v>
      </c>
    </row>
    <row r="118" spans="1:18" ht="12.75">
      <c r="A118" s="2"/>
      <c r="B118" s="2"/>
      <c r="K118" s="100" t="s">
        <v>35</v>
      </c>
      <c r="L118" s="91">
        <v>7</v>
      </c>
      <c r="M118" s="34">
        <v>5</v>
      </c>
      <c r="N118" s="34">
        <v>2</v>
      </c>
      <c r="O118" s="34">
        <v>3</v>
      </c>
      <c r="P118" s="34">
        <v>11</v>
      </c>
      <c r="Q118" s="34">
        <v>11</v>
      </c>
      <c r="R118" s="88">
        <v>1</v>
      </c>
    </row>
    <row r="119" spans="1:18" ht="12.75">
      <c r="A119" s="2"/>
      <c r="B119" s="2"/>
      <c r="K119" s="100" t="s">
        <v>36</v>
      </c>
      <c r="L119" s="91">
        <v>6</v>
      </c>
      <c r="M119" s="34">
        <v>4</v>
      </c>
      <c r="N119" s="34">
        <v>2</v>
      </c>
      <c r="O119" s="34">
        <v>2</v>
      </c>
      <c r="P119" s="34">
        <v>8</v>
      </c>
      <c r="Q119" s="34">
        <v>7</v>
      </c>
      <c r="R119" s="88">
        <v>1.1428571428571428</v>
      </c>
    </row>
    <row r="120" spans="1:18" ht="13.5" thickBot="1">
      <c r="A120" s="2"/>
      <c r="B120" s="2"/>
      <c r="K120" s="101" t="s">
        <v>41</v>
      </c>
      <c r="L120" s="102">
        <v>2</v>
      </c>
      <c r="M120" s="103">
        <v>5</v>
      </c>
      <c r="N120" s="103">
        <v>1</v>
      </c>
      <c r="O120" s="103">
        <v>4</v>
      </c>
      <c r="P120" s="103">
        <v>3</v>
      </c>
      <c r="Q120" s="103">
        <v>14</v>
      </c>
      <c r="R120" s="90">
        <v>0.21428571428571427</v>
      </c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11" ht="12.75" hidden="1">
      <c r="A125" s="2"/>
      <c r="B125" s="2"/>
      <c r="K125" s="31" t="s">
        <v>33</v>
      </c>
    </row>
    <row r="126" spans="1:18" ht="12.75" hidden="1">
      <c r="A126" s="2"/>
      <c r="B126" s="2"/>
      <c r="C126" s="1" t="s">
        <v>24</v>
      </c>
      <c r="K126" s="28" t="s">
        <v>25</v>
      </c>
      <c r="L126" s="29" t="s">
        <v>26</v>
      </c>
      <c r="M126" s="29" t="s">
        <v>27</v>
      </c>
      <c r="N126" s="29" t="s">
        <v>28</v>
      </c>
      <c r="O126" s="29" t="s">
        <v>29</v>
      </c>
      <c r="P126" s="29" t="s">
        <v>30</v>
      </c>
      <c r="Q126" s="29" t="s">
        <v>31</v>
      </c>
      <c r="R126" s="29" t="s">
        <v>32</v>
      </c>
    </row>
    <row r="127" spans="1:18" ht="12.75" hidden="1">
      <c r="A127" s="2"/>
      <c r="B127" s="2"/>
      <c r="K127" s="28" t="str">
        <f>+$I$19</f>
        <v>PALLAVOLO SETTIMO</v>
      </c>
      <c r="L127" s="28">
        <f>+$AA$33+$AA$37+$AB$40+$AA$46+$AB$51+$AA$55+$AB$62+$U$68+$U$72+$T$75+$U$81+$T$86+$U$90+$T$97</f>
        <v>7</v>
      </c>
      <c r="M127" s="29">
        <f>+$AC$33+$AC$37+$AC$40+$AC$46+$AC$51+$AC$55+$AC$62+$V$68+$V$72+$V$75+$V$81+$V$86+$V$90+$V$97</f>
        <v>5</v>
      </c>
      <c r="N127" s="29">
        <f>+$AE$33+$AE$37+$AF$40+$AE$46+$AF$51+$AE$55+$AF$62+$Y$68+$Y$72+$X$75+$Y$81+$X$86+$Y$90+$X$97</f>
        <v>2</v>
      </c>
      <c r="O127" s="28">
        <f>+$AF$33+$AF$37+$AE$40+$AF$46+$AE$51+$AF$55+$AE$62+$X$68+$X$72+$Y$75+$X$81+$Y$86+$X$90+$Y$97</f>
        <v>3</v>
      </c>
      <c r="P127" s="28">
        <f>+$M$33+$M$37+$N$40+$M$46+$N$51+$M$55+$N$62+$N$68+$N$72+$M$75+$N$81+$M$86+$N$90+$M$97</f>
        <v>9</v>
      </c>
      <c r="Q127" s="28">
        <f>+$N$33+$N$37+$M$40+$N$46+$M$51+$N$55+$M$62+$M$68+$M$72+$N$75+$M$81+$N$86+$M$90+$N$97</f>
        <v>9</v>
      </c>
      <c r="R127" s="28">
        <f aca="true" t="shared" si="2" ref="R127:R134">P127/Q127</f>
        <v>1</v>
      </c>
    </row>
    <row r="128" spans="1:18" ht="12.75" hidden="1">
      <c r="A128" s="2"/>
      <c r="B128" s="2"/>
      <c r="K128" s="28" t="str">
        <f>+$I$20</f>
        <v>G.S. "A CUATTO"</v>
      </c>
      <c r="L128" s="28">
        <f>+$AA$30+$AB$37+$AA$43+$AA$47+$AB$50+$AA$56+$AB$61+$U$65+$T$72+$U$78+$U$82+$T$85+$U$91+$T$96</f>
        <v>13</v>
      </c>
      <c r="M128" s="29">
        <f>+$AC$30+$AC$37+$AC$43+$AC$47+$AC$50+$AC$56+$AC$61+$V$65+$V$72+$V$78+$V$82+$V$85+$V$91+$V$96</f>
        <v>6</v>
      </c>
      <c r="N128" s="29">
        <f>+$AE$30+$AF$37+$AE$43+$AE$47+$AF$50+$AE$56+$AF$61+$Y$65+$X$72+$Y$78+$Y$82+$X$85+$Y$91+$X$96</f>
        <v>5</v>
      </c>
      <c r="O128" s="28">
        <f>+$AF$30+$AE$37+$AF$43+$AF$47+$AE$50+$AF$56+$AE$61+$X$65+$Y$72+$X$78+$X$82+$Y$85+$X$91+$Y$96</f>
        <v>1</v>
      </c>
      <c r="P128" s="28">
        <f>+$M$30+$N$37+$M$43+$M$47+$N$50+$M$56+$N$61+$N$65+$M$72+$N$78+$N$82+$M$85+$N$91+$M$96</f>
        <v>15</v>
      </c>
      <c r="Q128" s="28">
        <f>+$N$30+$M$37+$N$43+$N$47+$M$50+$N$56+$M$61+$M$65+$N$72+$M$78+$M$82+$N$85+$M$91+$N$96</f>
        <v>9</v>
      </c>
      <c r="R128" s="28">
        <f t="shared" si="2"/>
        <v>1.6666666666666667</v>
      </c>
    </row>
    <row r="129" spans="1:18" ht="12.75" hidden="1">
      <c r="A129" s="2"/>
      <c r="B129" s="2"/>
      <c r="K129" s="28" t="str">
        <f>+$I$21</f>
        <v>POLISPORTIVA VALLEDORA</v>
      </c>
      <c r="L129" s="28">
        <f>+$AA$31+$AB$36+$AA$40+$AB$47+$AA$53+$AA$57+$AB$60+$U$66+$T$71+$U$75+$T$82+$U$88+$U$92+$T$95</f>
        <v>7</v>
      </c>
      <c r="M129" s="29">
        <f>+$AC$31+$AC$36+$AC$40+$AC$47+$AC$53+$AC$57+$AC$60+$V$66+$V$71+$V$75+$V$82+$V$88+$V$92+$V$95</f>
        <v>5</v>
      </c>
      <c r="N129" s="29">
        <f>+$AE$31+$AF$36+$AE$40+$AF$47+$AE$53+$AE$57+$AF$60+$Y$66+$X$71+$Y$75+$X$82+$Y$88+$Y$92+$X$95</f>
        <v>2</v>
      </c>
      <c r="O129" s="28">
        <f>+$AF$31+$AE$36+$AF$40+$AE$47+$AF$53+$AF$57+$AE$60+$X$66+$Y$71+$X$75+$Y$82+$X$88+$X$92+$Y$95</f>
        <v>3</v>
      </c>
      <c r="P129" s="28">
        <f>+$M$31+$N$36+$M$40+$N$47+$M$53+$M$57+$N$60+$N$66+$M$71+$N$75+$M$82+$N$88+$N$92+$M$95</f>
        <v>11</v>
      </c>
      <c r="Q129" s="28">
        <f>+$N$31+$M$36+$N$40+$M$47+$N$53+$N$57+$M$60+$M$66+$N$71+$M$75+$N$82+$M$88+$M$92+$N$95</f>
        <v>11</v>
      </c>
      <c r="R129" s="28">
        <f t="shared" si="2"/>
        <v>1</v>
      </c>
    </row>
    <row r="130" spans="1:18" ht="12.75" hidden="1">
      <c r="A130" s="2"/>
      <c r="B130" s="2"/>
      <c r="K130" s="28" t="str">
        <f>+$I$22</f>
        <v>VOLLEY MONTANARO</v>
      </c>
      <c r="L130" s="28">
        <f>+$AA$32+$AB$35+$AA$41+$AB$46+$AA$50+$AB$57+$AA$63+$U$67+$T$70+$U$76+$T$81+$U$85+$T$92+$U$98</f>
        <v>9</v>
      </c>
      <c r="M130" s="29">
        <f>+$AC$32+$AC$35+$AC$41+$AC$46+$AC$50+$AC$57+$AC$63+$V$67+$V$70+$V$76+$V$81+$V$85+$V$92+$V$98</f>
        <v>5</v>
      </c>
      <c r="N130" s="29">
        <f>+$AE$32+$AF$35+$AE$41+$AF$46+$AE$50+$AF$57+$AE$63+$Y$67+$X$70+$Y$76+$X$81+$Y$85+$X$92+$Y$98</f>
        <v>3</v>
      </c>
      <c r="O130" s="28">
        <f>+$AF$32+$AE$35+$AF$41+$AE$46+$AF$50+$AE$57+$AF$63+$X$67+$Y$70+$X$76+$Y$81+$X$85+$Y$92+$X$98</f>
        <v>2</v>
      </c>
      <c r="P130" s="28">
        <f>+$M$32+$N$35+$M$41+$N$46+$M$50+$N$57+$M$63+$N$67+$M$70+$N$76+$M$81+$N$85+$M$92+$N$98</f>
        <v>9</v>
      </c>
      <c r="Q130" s="28">
        <f>+$N$32+$M$35+$N$41+$M$46+$N$50+$M$57+$N$63+$M$67+$N$70+$M$76+$N$81+$M$85+$N$92+$M$98</f>
        <v>8</v>
      </c>
      <c r="R130" s="28">
        <f t="shared" si="2"/>
        <v>1.125</v>
      </c>
    </row>
    <row r="131" spans="1:18" ht="12.75" hidden="1">
      <c r="A131" s="2"/>
      <c r="B131" s="2"/>
      <c r="K131" s="28" t="str">
        <f>+$I$23</f>
        <v>ALLOTREB</v>
      </c>
      <c r="L131" s="28">
        <f>+$AB$32+$AB$38+$AA$42+$AB$45+$AA$51+$AB$56+$AA$60+$T$67+$T$73+$U$77+$T$80+$U$86+$T$91+$U$95</f>
        <v>6</v>
      </c>
      <c r="M131" s="29">
        <f>+$AC$32+$AC$38+$AC$42+$AC$45+$AC$51+$AC$56+$AC$60+$V$67+$V$73+$V$77+$V$80+$V$86+$V$91+$V$95</f>
        <v>4</v>
      </c>
      <c r="N131" s="29">
        <f>+$AF$32+$AF$38+$AE$42+$AF$45+$AE$51+$AF$56+$AE$60+$X$67+$X$73+$Y$77+$X$80+$Y$86+$X$91+$Y$95</f>
        <v>2</v>
      </c>
      <c r="O131" s="28">
        <f>+$AE$32+$AE$38+$AF$42+$AE$45+$AF$51+$AE$56+$AF$60+$Y$67+$Y$73+$X$77+$Y$80+$X$86+$Y$91+$X$95</f>
        <v>2</v>
      </c>
      <c r="P131" s="28">
        <f>+$N$32+$N$38+$M$42+$N$45+$M$51+$N$56+$M$60+$M$67+$M$73+$N$77+$M$80+$N$86+$M$91+$N$95</f>
        <v>8</v>
      </c>
      <c r="Q131" s="28">
        <f>+$M$32+$M$38+$N$42+$M$45+$N$51+$M$56+$N$60+$N$67+$N$73+$M$77+$N$80+$M$86+$N$91+$M$95</f>
        <v>7</v>
      </c>
      <c r="R131" s="28">
        <f t="shared" si="2"/>
        <v>1.1428571428571428</v>
      </c>
    </row>
    <row r="132" spans="1:18" ht="12.75" hidden="1">
      <c r="A132" s="2"/>
      <c r="B132" s="2"/>
      <c r="K132" s="28" t="str">
        <f>+$I$24</f>
        <v>CHISOLA VOLLEY</v>
      </c>
      <c r="L132" s="28">
        <f>+$AB$31+$AA$35+$AB$42+$AB$48+$AA$52+$AB$55+$AA$61+$T$66+$U$70+$T$77+$T$83+$U$87+$T$90+$U$96</f>
        <v>8</v>
      </c>
      <c r="M132" s="29">
        <f>+$AC$31+$AC$35+$AC$42+$AC$48+$AC$52+$AC$55+$AC$61+$V$66+$V$70+$V$77+$V$83+$V$87+$V$90+$V$96</f>
        <v>4</v>
      </c>
      <c r="N132" s="29">
        <f>+$AF$31+$AE$35+$AF$42+$AF$48+$AE$52+$AF$55+$AE$61+$X$66+$Y$70+$X$77+$X$83+$Y$87+$X$90+$Y$96</f>
        <v>3</v>
      </c>
      <c r="O132" s="28">
        <f>+$AE$31+$AF$35+$AE$42+$AE$48+$AF$52+$AE$55+$AF$61+$Y$66+$X$70+$Y$77+$Y$83+$X$87+$Y$90+$X$96</f>
        <v>1</v>
      </c>
      <c r="P132" s="28">
        <f>+$N$31+$M$35+$N$42+$N$48+$M$52+$N$55+$M$61+$M$66+$N$70+$M$77+$M$83+$N$87+$M$90+$N$96</f>
        <v>10</v>
      </c>
      <c r="Q132" s="28">
        <f>+$M$31+$N$35+$M$42+$M$48+$N$52+$M$55+$N$61+$N$66+$M$70+$N$77+$N$83+$M$87+$N$90+$M$96</f>
        <v>6</v>
      </c>
      <c r="R132" s="28">
        <f t="shared" si="2"/>
        <v>1.6666666666666667</v>
      </c>
    </row>
    <row r="133" spans="1:18" ht="12.75" hidden="1">
      <c r="A133" s="2"/>
      <c r="B133" s="2"/>
      <c r="K133" s="28" t="str">
        <f>+$I$25</f>
        <v>POLISPORTIVA DRAVELLI</v>
      </c>
      <c r="L133" s="28">
        <f>+$AB$30+$AA$36+$AB$41+$AA$45+$AB$52+$AB$58+$AA$62+$T$65+$U$71+$T$76+$U$80+$T$87+$T$93+$U$97</f>
        <v>8</v>
      </c>
      <c r="M133" s="29">
        <f>+$AC$30+$AC$36+$AC$41+$AC$45+$AC$52+$AC$58+$AC$62+$V$65+$V$71+$V$76+$V$80+$V$87+$V$93+$V$97</f>
        <v>6</v>
      </c>
      <c r="N133" s="29">
        <f>+$AF$30+$AE$36+$AF$41+$AE$45+$AF$52+$AF$58+$AE$62+$X$65+$Y$71+$X$76+$Y$80+$X$87+$X$93+$Y$97</f>
        <v>2</v>
      </c>
      <c r="O133" s="28">
        <f>+$AE$30+$AF$36+$AE$41+$AF$45+$AE$52+$AE$58+$AF$62+$Y$65+$X$71+$Y$76+$X$80+$Y$87+$Y$93+$X$97</f>
        <v>4</v>
      </c>
      <c r="P133" s="28">
        <f>+$N$30+$M$36+$N$41+$M$45+$N$52+$N$58+$M$62+$M$65+$N$71+$M$76+$N$80+$M$87+$M$93+$N$97</f>
        <v>13</v>
      </c>
      <c r="Q133" s="28">
        <f>+$M$30+$N$36+$M$41+$N$45+$M$52+$M$58+$N$62+$N$65+$M$71+$N$76+$M$80+$N$87+$N$93+$M$97</f>
        <v>14</v>
      </c>
      <c r="R133" s="28">
        <f t="shared" si="2"/>
        <v>0.9285714285714286</v>
      </c>
    </row>
    <row r="134" spans="1:18" ht="12.75" hidden="1">
      <c r="A134" s="2"/>
      <c r="B134" s="2"/>
      <c r="K134" s="28" t="str">
        <f>+$I$26</f>
        <v>G.S. PINO VOLLEY</v>
      </c>
      <c r="L134" s="28">
        <f>+$AB$33+$AA$38+$AB$43+$AA$48+$AB$53+$AA$58+$AB$63+$T$68+$U$73+$T$78+$U$83+$T$88+$U$93+$T$98</f>
        <v>2</v>
      </c>
      <c r="M134" s="29">
        <f>+$AC$33+$AC$38+$AC$43+$AC$48+$AC$53+$AC$58+$AC$63+$V$68+$V$73+$V$78+$V$83+$V$88+$V$93+$V$98</f>
        <v>5</v>
      </c>
      <c r="N134" s="29">
        <f>+$AF$33+$AE$38+$AF$43+$AE$48+$AF$53+$AE$58+$AF$63+$X$68+$Y$73+$X$78+$Y$83+$X$88+$Y$93+$X$98</f>
        <v>1</v>
      </c>
      <c r="O134" s="28">
        <f>+$AE$33+$AF$38+$AE$43+$AF$48+$AE$53+$AF$58+$AE$63+$Y$68+$X$73+$Y$78+$X$83+$Y$88+$X$93+$Y$98</f>
        <v>4</v>
      </c>
      <c r="P134" s="28">
        <f>+$N$33+$M$38+$N$43+$M$48+$N$53+$M$58+$N$63+$M$68+$N$73+$M$78+$N$83+$M$88+$N$93+$M$98</f>
        <v>3</v>
      </c>
      <c r="Q134" s="28">
        <f>+$M$33+$N$38+$M$43+$N$48+$M$53+$N$58+$M$63+$N$68+$M$73+$N$78+$M$83+$N$88+$M$93+$N$98</f>
        <v>14</v>
      </c>
      <c r="R134" s="28">
        <f t="shared" si="2"/>
        <v>0.21428571428571427</v>
      </c>
    </row>
    <row r="135" spans="1:18" ht="12.75">
      <c r="A135" s="2"/>
      <c r="B135" s="2"/>
      <c r="K135" s="13"/>
      <c r="M135" s="30"/>
      <c r="N135" s="30"/>
      <c r="O135" s="13"/>
      <c r="P135" s="13"/>
      <c r="Q135" s="13"/>
      <c r="R135" s="13"/>
    </row>
    <row r="136" spans="1:2" ht="12.75">
      <c r="A136" s="2"/>
      <c r="B136" s="2"/>
    </row>
    <row r="137" spans="1:12" ht="12.75">
      <c r="A137" s="2"/>
      <c r="B137" s="2"/>
      <c r="H137" s="1"/>
      <c r="L137" s="1"/>
    </row>
    <row r="138" spans="8:12" ht="12.75">
      <c r="H138" s="1"/>
      <c r="L138" s="1"/>
    </row>
    <row r="139" spans="8:12" ht="12.75">
      <c r="H139" s="1"/>
      <c r="L139" s="1"/>
    </row>
    <row r="140" spans="8:12" ht="12.75">
      <c r="H140" s="1"/>
      <c r="L140" s="1"/>
    </row>
    <row r="141" spans="8:12" ht="12.75">
      <c r="H141" s="1"/>
      <c r="L141" s="1"/>
    </row>
    <row r="142" spans="8:12" ht="12.75">
      <c r="H142" s="1"/>
      <c r="L142" s="1"/>
    </row>
    <row r="143" spans="8:12" ht="12.75">
      <c r="H143" s="1"/>
      <c r="L143" s="1"/>
    </row>
    <row r="144" spans="8:12" ht="12.75">
      <c r="H144" s="1"/>
      <c r="L144" s="1"/>
    </row>
    <row r="145" spans="8:12" ht="12.75">
      <c r="H145" s="1"/>
      <c r="L145" s="1"/>
    </row>
  </sheetData>
  <sheetProtection/>
  <mergeCells count="8">
    <mergeCell ref="C13:Q13"/>
    <mergeCell ref="C15:Q15"/>
    <mergeCell ref="U29:V29"/>
    <mergeCell ref="W29:X29"/>
    <mergeCell ref="M29:N29"/>
    <mergeCell ref="O29:P29"/>
    <mergeCell ref="Q29:R29"/>
    <mergeCell ref="S29:T29"/>
  </mergeCells>
  <printOptions/>
  <pageMargins left="0" right="0" top="0.7480314960629921" bottom="0.7480314960629921" header="0.31496062992125984" footer="0.31496062992125984"/>
  <pageSetup horizontalDpi="360" verticalDpi="360" orientation="landscape" paperSize="9" r:id="rId2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5:H12"/>
  <sheetViews>
    <sheetView zoomScalePageLayoutView="0" workbookViewId="0" topLeftCell="A1">
      <selection activeCell="G12" sqref="G12:H12"/>
    </sheetView>
  </sheetViews>
  <sheetFormatPr defaultColWidth="9.140625" defaultRowHeight="12.75"/>
  <cols>
    <col min="2" max="2" width="12.421875" style="0" customWidth="1"/>
    <col min="8" max="8" width="24.7109375" style="0" customWidth="1"/>
  </cols>
  <sheetData>
    <row r="5" spans="2:8" ht="12.75">
      <c r="B5" s="67" t="s">
        <v>43</v>
      </c>
      <c r="C5" s="60" t="s">
        <v>6</v>
      </c>
      <c r="D5" s="61">
        <v>11</v>
      </c>
      <c r="E5" s="62" t="s">
        <v>34</v>
      </c>
      <c r="F5" s="58" t="s">
        <v>7</v>
      </c>
      <c r="G5" s="62" t="s">
        <v>44</v>
      </c>
      <c r="H5" s="13" t="s">
        <v>45</v>
      </c>
    </row>
    <row r="6" spans="2:8" ht="12.75">
      <c r="B6" s="67" t="s">
        <v>71</v>
      </c>
      <c r="C6" s="60" t="s">
        <v>6</v>
      </c>
      <c r="D6" s="61">
        <v>20.4</v>
      </c>
      <c r="E6" s="62" t="s">
        <v>35</v>
      </c>
      <c r="F6" s="58" t="s">
        <v>7</v>
      </c>
      <c r="G6" s="62" t="s">
        <v>46</v>
      </c>
      <c r="H6" s="13" t="s">
        <v>47</v>
      </c>
    </row>
    <row r="7" spans="2:8" ht="12.75">
      <c r="B7" s="67" t="s">
        <v>69</v>
      </c>
      <c r="C7" s="60" t="s">
        <v>6</v>
      </c>
      <c r="D7" s="61">
        <v>19</v>
      </c>
      <c r="E7" s="62" t="s">
        <v>36</v>
      </c>
      <c r="F7" s="58" t="s">
        <v>7</v>
      </c>
      <c r="G7" s="62" t="s">
        <v>48</v>
      </c>
      <c r="H7" s="13" t="s">
        <v>49</v>
      </c>
    </row>
    <row r="8" spans="2:8" ht="12.75">
      <c r="B8" s="67" t="e">
        <f>$K$1+#REF!</f>
        <v>#REF!</v>
      </c>
      <c r="C8" s="60" t="s">
        <v>6</v>
      </c>
      <c r="D8" s="61">
        <v>0</v>
      </c>
      <c r="E8" s="62" t="s">
        <v>37</v>
      </c>
      <c r="F8" s="58" t="s">
        <v>7</v>
      </c>
      <c r="G8" s="62" t="s">
        <v>50</v>
      </c>
      <c r="H8" s="13" t="s">
        <v>51</v>
      </c>
    </row>
    <row r="9" spans="2:8" ht="12.75">
      <c r="B9" s="67" t="s">
        <v>69</v>
      </c>
      <c r="C9" s="60" t="s">
        <v>6</v>
      </c>
      <c r="D9" s="61">
        <v>19.15</v>
      </c>
      <c r="E9" s="62" t="s">
        <v>38</v>
      </c>
      <c r="F9" s="58" t="s">
        <v>7</v>
      </c>
      <c r="G9" s="62" t="s">
        <v>52</v>
      </c>
      <c r="H9" s="13" t="s">
        <v>53</v>
      </c>
    </row>
    <row r="10" spans="2:8" ht="12.75">
      <c r="B10" s="67" t="e">
        <f>$K$1+#REF!</f>
        <v>#REF!</v>
      </c>
      <c r="C10" s="60" t="s">
        <v>6</v>
      </c>
      <c r="D10" s="63">
        <v>15.3</v>
      </c>
      <c r="E10" s="62" t="s">
        <v>39</v>
      </c>
      <c r="F10" s="58" t="s">
        <v>7</v>
      </c>
      <c r="G10" s="62" t="s">
        <v>54</v>
      </c>
      <c r="H10" s="13" t="s">
        <v>55</v>
      </c>
    </row>
    <row r="11" spans="2:8" ht="12.75">
      <c r="B11" s="67" t="e">
        <f>$K$1+#REF!</f>
        <v>#REF!</v>
      </c>
      <c r="C11" s="60" t="s">
        <v>6</v>
      </c>
      <c r="D11" s="61">
        <v>16.3</v>
      </c>
      <c r="E11" s="62" t="s">
        <v>40</v>
      </c>
      <c r="F11" s="58" t="s">
        <v>7</v>
      </c>
      <c r="G11" s="62" t="s">
        <v>56</v>
      </c>
      <c r="H11" s="13" t="s">
        <v>57</v>
      </c>
    </row>
    <row r="12" spans="2:8" ht="12.75">
      <c r="B12" s="67" t="s">
        <v>70</v>
      </c>
      <c r="C12" s="60" t="s">
        <v>6</v>
      </c>
      <c r="D12" s="61">
        <v>20.45</v>
      </c>
      <c r="E12" s="62" t="s">
        <v>41</v>
      </c>
      <c r="F12" s="58" t="s">
        <v>7</v>
      </c>
      <c r="G12" s="62" t="s">
        <v>58</v>
      </c>
      <c r="H12" s="13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pc</cp:lastModifiedBy>
  <cp:lastPrinted>2011-03-21T14:45:02Z</cp:lastPrinted>
  <dcterms:created xsi:type="dcterms:W3CDTF">2001-01-06T23:23:29Z</dcterms:created>
  <dcterms:modified xsi:type="dcterms:W3CDTF">2011-05-12T08:05:14Z</dcterms:modified>
  <cp:category/>
  <cp:version/>
  <cp:contentType/>
  <cp:contentStatus/>
</cp:coreProperties>
</file>